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Reports &amp; Surveys\Cost Analysis\Cost Analysis - 2019-20\Templates and Instructions\"/>
    </mc:Choice>
  </mc:AlternateContent>
  <bookViews>
    <workbookView xWindow="5820" yWindow="1425" windowWidth="18735" windowHeight="11760"/>
  </bookViews>
  <sheets>
    <sheet name="Instructions" sheetId="12" r:id="rId1"/>
    <sheet name="Data Entry - CA2" sheetId="7" r:id="rId2"/>
    <sheet name="Data Entry - Admin Cost" sheetId="10" r:id="rId3"/>
    <sheet name="Prior Year - Admin Cost" sheetId="11" r:id="rId4"/>
    <sheet name="Checklist" sheetId="2" r:id="rId5"/>
    <sheet name="ICS 9.0000" sheetId="3" r:id="rId6"/>
    <sheet name="Extraordinary Costs" sheetId="9" r:id="rId7"/>
    <sheet name="CA2 Detail" sheetId="1" r:id="rId8"/>
    <sheet name="Prior Year - CA2" sheetId="4" r:id="rId9"/>
    <sheet name="Amount Change" sheetId="5" r:id="rId10"/>
    <sheet name="% Change" sheetId="6" r:id="rId11"/>
    <sheet name="College Data" sheetId="8" r:id="rId12"/>
  </sheets>
  <definedNames>
    <definedName name="F">'CA2 Detail'!$D$187:$N$189</definedName>
    <definedName name="M">'CA2 Detail'!$L$208:$L$318</definedName>
    <definedName name="_xlnm.Print_Area" localSheetId="10">'% Change'!$A$1:$AB$450</definedName>
    <definedName name="_xlnm.Print_Area" localSheetId="9">'Amount Change'!$A$1:$AB$450</definedName>
    <definedName name="_xlnm.Print_Area" localSheetId="7">'CA2 Detail'!$A$1:$AB$450</definedName>
    <definedName name="_xlnm.Print_Area" localSheetId="11">'College Data'!$CP$1:$CZ$31</definedName>
    <definedName name="_xlnm.Print_Area" localSheetId="8">'Prior Year - CA2'!$A$1:$AB$450</definedName>
    <definedName name="_xlnm.Print_Area">'CA2 Detail'!$K$61:$U$370</definedName>
  </definedNames>
  <calcPr calcId="162913"/>
</workbook>
</file>

<file path=xl/calcChain.xml><?xml version="1.0" encoding="utf-8"?>
<calcChain xmlns="http://schemas.openxmlformats.org/spreadsheetml/2006/main">
  <c r="BT30" i="8" l="1"/>
  <c r="BT29" i="8"/>
  <c r="BT28" i="8"/>
  <c r="BT27" i="8"/>
  <c r="BT26" i="8"/>
  <c r="BT25" i="8"/>
  <c r="BT24" i="8"/>
  <c r="BT23" i="8"/>
  <c r="BT22" i="8"/>
  <c r="BT21" i="8"/>
  <c r="BT20" i="8"/>
  <c r="BT19" i="8"/>
  <c r="BT18" i="8"/>
  <c r="BT17" i="8"/>
  <c r="BT16" i="8"/>
  <c r="BT15" i="8"/>
  <c r="BT14" i="8"/>
  <c r="BT13" i="8"/>
  <c r="BT12" i="8"/>
  <c r="BT11" i="8"/>
  <c r="BT10" i="8"/>
  <c r="BT9" i="8"/>
  <c r="BT8" i="8"/>
  <c r="BT7" i="8"/>
  <c r="BT6" i="8"/>
  <c r="BT5" i="8"/>
  <c r="BT4" i="8"/>
  <c r="BT3" i="8"/>
  <c r="C4" i="9" l="1"/>
  <c r="B4" i="3"/>
  <c r="B10" i="8"/>
  <c r="A3" i="6" l="1"/>
  <c r="E188" i="7" l="1"/>
  <c r="F188" i="7"/>
  <c r="G188" i="7"/>
  <c r="I188" i="7"/>
  <c r="J188" i="7"/>
  <c r="D188" i="7"/>
  <c r="C101" i="7"/>
  <c r="D101" i="7"/>
  <c r="E101" i="7"/>
  <c r="F101" i="7"/>
  <c r="G101" i="7"/>
  <c r="I101" i="7"/>
  <c r="J101" i="7"/>
  <c r="B101" i="7"/>
  <c r="C95" i="7"/>
  <c r="D95" i="7"/>
  <c r="E95" i="7"/>
  <c r="F95" i="7"/>
  <c r="G95" i="7"/>
  <c r="I95" i="7"/>
  <c r="J95" i="7"/>
  <c r="B95" i="7"/>
  <c r="B79" i="7"/>
  <c r="D79" i="7"/>
  <c r="E79" i="7"/>
  <c r="F79" i="7"/>
  <c r="G79" i="7"/>
  <c r="I79" i="7"/>
  <c r="J79" i="7"/>
  <c r="C79" i="7"/>
  <c r="K73" i="11" l="1"/>
  <c r="K72" i="11"/>
  <c r="K71" i="11"/>
  <c r="J70" i="11"/>
  <c r="I70" i="11"/>
  <c r="G70" i="11"/>
  <c r="K69" i="11"/>
  <c r="K68" i="11"/>
  <c r="K67" i="11"/>
  <c r="J66" i="11"/>
  <c r="I66" i="11"/>
  <c r="G66" i="11"/>
  <c r="K63" i="11"/>
  <c r="K62" i="11"/>
  <c r="K61" i="11"/>
  <c r="K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J42" i="11"/>
  <c r="I42" i="11"/>
  <c r="G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J25" i="11"/>
  <c r="I25" i="11"/>
  <c r="G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10" i="11"/>
  <c r="K9" i="11"/>
  <c r="J8" i="11"/>
  <c r="J76" i="11" s="1"/>
  <c r="I8" i="11"/>
  <c r="G8" i="11"/>
  <c r="A4" i="11"/>
  <c r="G76" i="11" l="1"/>
  <c r="I77" i="11" s="1"/>
  <c r="I76" i="11"/>
  <c r="K76" i="11" s="1"/>
  <c r="J93" i="1"/>
  <c r="I93" i="1"/>
  <c r="G93" i="1"/>
  <c r="F93" i="1"/>
  <c r="E93" i="1"/>
  <c r="D93" i="1"/>
  <c r="C93" i="1"/>
  <c r="B93" i="1"/>
  <c r="J77" i="11" l="1"/>
  <c r="J80" i="11"/>
  <c r="J81" i="11"/>
  <c r="J79" i="11"/>
  <c r="B4" i="8" l="1"/>
  <c r="B5" i="8"/>
  <c r="B6" i="8"/>
  <c r="B7" i="8"/>
  <c r="B8" i="8"/>
  <c r="B9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" i="8"/>
  <c r="A4" i="10" l="1"/>
  <c r="K73" i="10"/>
  <c r="K72" i="10"/>
  <c r="K71" i="10"/>
  <c r="J70" i="10"/>
  <c r="I70" i="10"/>
  <c r="G70" i="10"/>
  <c r="K69" i="10"/>
  <c r="K68" i="10"/>
  <c r="K67" i="10"/>
  <c r="J66" i="10"/>
  <c r="I66" i="10"/>
  <c r="G66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J42" i="10"/>
  <c r="I42" i="10"/>
  <c r="G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J25" i="10"/>
  <c r="I25" i="10"/>
  <c r="G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J8" i="10"/>
  <c r="I8" i="10"/>
  <c r="G8" i="10"/>
  <c r="I76" i="10" l="1"/>
  <c r="J76" i="10"/>
  <c r="K76" i="10" s="1"/>
  <c r="G76" i="10"/>
  <c r="J77" i="10" l="1"/>
  <c r="I77" i="10"/>
  <c r="A133" i="7"/>
  <c r="A134" i="7"/>
  <c r="A136" i="7"/>
  <c r="A138" i="7"/>
  <c r="A139" i="7"/>
  <c r="A140" i="7"/>
  <c r="A141" i="7"/>
  <c r="A142" i="7"/>
  <c r="A143" i="7"/>
  <c r="A144" i="7"/>
  <c r="A145" i="7"/>
  <c r="A147" i="7"/>
  <c r="A149" i="7"/>
  <c r="A150" i="7"/>
  <c r="A151" i="7"/>
  <c r="A152" i="7"/>
  <c r="A153" i="7"/>
  <c r="A154" i="7"/>
  <c r="A155" i="7"/>
  <c r="A156" i="7"/>
  <c r="A157" i="7"/>
  <c r="A158" i="7"/>
  <c r="A159" i="7"/>
  <c r="A161" i="7"/>
  <c r="A163" i="7"/>
  <c r="A164" i="7"/>
  <c r="A165" i="7"/>
  <c r="A166" i="7"/>
  <c r="A167" i="7"/>
  <c r="A168" i="7"/>
  <c r="A169" i="7"/>
  <c r="A170" i="7"/>
  <c r="A171" i="7"/>
  <c r="A173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8" i="7"/>
  <c r="A190" i="7"/>
  <c r="A191" i="7"/>
  <c r="A193" i="7"/>
  <c r="A195" i="7"/>
  <c r="A197" i="7"/>
  <c r="A199" i="7"/>
  <c r="A200" i="7"/>
  <c r="A201" i="7"/>
  <c r="A203" i="7"/>
  <c r="A205" i="7"/>
  <c r="A132" i="7"/>
  <c r="A119" i="7"/>
  <c r="A112" i="7"/>
  <c r="A113" i="7"/>
  <c r="A114" i="7"/>
  <c r="A115" i="7"/>
  <c r="A117" i="7"/>
  <c r="A111" i="7"/>
  <c r="A104" i="7"/>
  <c r="A105" i="7"/>
  <c r="A106" i="7"/>
  <c r="A107" i="7"/>
  <c r="A109" i="7"/>
  <c r="A103" i="7"/>
  <c r="A101" i="7"/>
  <c r="A99" i="7"/>
  <c r="A98" i="7"/>
  <c r="A97" i="7"/>
  <c r="A95" i="7"/>
  <c r="A93" i="7"/>
  <c r="A92" i="7"/>
  <c r="A90" i="7"/>
  <c r="A83" i="7"/>
  <c r="A84" i="7"/>
  <c r="A85" i="7"/>
  <c r="A86" i="7"/>
  <c r="A87" i="7"/>
  <c r="A88" i="7"/>
  <c r="A82" i="7"/>
  <c r="A81" i="7"/>
  <c r="A79" i="7"/>
  <c r="A77" i="7"/>
  <c r="A76" i="7"/>
  <c r="A74" i="7"/>
  <c r="A67" i="7"/>
  <c r="A68" i="7"/>
  <c r="A69" i="7"/>
  <c r="A70" i="7"/>
  <c r="A71" i="7"/>
  <c r="A72" i="7"/>
  <c r="A66" i="7"/>
  <c r="A65" i="7"/>
  <c r="A63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38" i="7"/>
  <c r="A37" i="7"/>
  <c r="A36" i="7"/>
  <c r="A34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9" i="7"/>
  <c r="A8" i="7"/>
  <c r="A7" i="7"/>
  <c r="B9" i="1"/>
  <c r="B38" i="1" l="1"/>
  <c r="B39" i="1"/>
  <c r="B40" i="1"/>
  <c r="B41" i="1"/>
  <c r="B42" i="1"/>
  <c r="B43" i="1"/>
  <c r="B44" i="1"/>
  <c r="A37" i="9"/>
  <c r="D153" i="6" l="1"/>
  <c r="L322" i="1" l="1"/>
  <c r="L321" i="1"/>
  <c r="L320" i="1"/>
  <c r="L319" i="1"/>
  <c r="L319" i="5" s="1"/>
  <c r="L314" i="1"/>
  <c r="L313" i="1"/>
  <c r="L312" i="1"/>
  <c r="L311" i="1"/>
  <c r="L311" i="5" s="1"/>
  <c r="L306" i="1"/>
  <c r="L305" i="1"/>
  <c r="L302" i="1"/>
  <c r="L296" i="1"/>
  <c r="L296" i="5" s="1"/>
  <c r="L295" i="1"/>
  <c r="L294" i="1"/>
  <c r="L293" i="1"/>
  <c r="L292" i="1"/>
  <c r="L292" i="5" s="1"/>
  <c r="L291" i="1"/>
  <c r="L290" i="1"/>
  <c r="L298" i="1" s="1"/>
  <c r="L298" i="5" s="1"/>
  <c r="L285" i="1"/>
  <c r="L280" i="1"/>
  <c r="L280" i="5" s="1"/>
  <c r="L279" i="1"/>
  <c r="L278" i="1"/>
  <c r="L277" i="1"/>
  <c r="L276" i="1"/>
  <c r="L275" i="1"/>
  <c r="L274" i="1"/>
  <c r="L269" i="1"/>
  <c r="L268" i="1"/>
  <c r="L268" i="5" s="1"/>
  <c r="L267" i="1"/>
  <c r="L266" i="1"/>
  <c r="L266" i="5" s="1"/>
  <c r="L265" i="1"/>
  <c r="L264" i="1"/>
  <c r="L264" i="5" s="1"/>
  <c r="L263" i="1"/>
  <c r="L262" i="1"/>
  <c r="L261" i="1"/>
  <c r="L260" i="1"/>
  <c r="L260" i="5" s="1"/>
  <c r="L259" i="1"/>
  <c r="L258" i="1"/>
  <c r="L257" i="1"/>
  <c r="L256" i="1"/>
  <c r="L256" i="5" s="1"/>
  <c r="L255" i="1"/>
  <c r="L254" i="1"/>
  <c r="L254" i="5" s="1"/>
  <c r="L253" i="1"/>
  <c r="L252" i="1"/>
  <c r="L252" i="5" s="1"/>
  <c r="L251" i="1"/>
  <c r="L250" i="1"/>
  <c r="L249" i="1"/>
  <c r="L248" i="1"/>
  <c r="L247" i="1"/>
  <c r="L246" i="1"/>
  <c r="L240" i="1"/>
  <c r="L239" i="1"/>
  <c r="L239" i="5" s="1"/>
  <c r="L238" i="1"/>
  <c r="L237" i="1"/>
  <c r="L237" i="5" s="1"/>
  <c r="L236" i="1"/>
  <c r="L235" i="1"/>
  <c r="L235" i="5" s="1"/>
  <c r="L234" i="1"/>
  <c r="L233" i="1"/>
  <c r="L232" i="1"/>
  <c r="L231" i="1"/>
  <c r="L231" i="5" s="1"/>
  <c r="L230" i="1"/>
  <c r="L229" i="1"/>
  <c r="L228" i="1"/>
  <c r="L227" i="1"/>
  <c r="L227" i="5" s="1"/>
  <c r="L226" i="1"/>
  <c r="L225" i="1"/>
  <c r="L225" i="5" s="1"/>
  <c r="L224" i="1"/>
  <c r="L223" i="1"/>
  <c r="L223" i="5" s="1"/>
  <c r="L222" i="1"/>
  <c r="L221" i="1"/>
  <c r="L220" i="1"/>
  <c r="L219" i="1"/>
  <c r="L218" i="1"/>
  <c r="L217" i="1"/>
  <c r="I201" i="1"/>
  <c r="I200" i="1"/>
  <c r="J186" i="1"/>
  <c r="I186" i="1"/>
  <c r="I186" i="5" s="1"/>
  <c r="J185" i="1"/>
  <c r="I185" i="1"/>
  <c r="I185" i="5" s="1"/>
  <c r="J184" i="1"/>
  <c r="I184" i="1"/>
  <c r="J183" i="1"/>
  <c r="I183" i="1"/>
  <c r="I183" i="5" s="1"/>
  <c r="J182" i="1"/>
  <c r="I182" i="1"/>
  <c r="J181" i="1"/>
  <c r="I181" i="1"/>
  <c r="I181" i="5" s="1"/>
  <c r="J180" i="1"/>
  <c r="I180" i="1"/>
  <c r="I180" i="5" s="1"/>
  <c r="J179" i="1"/>
  <c r="I179" i="1"/>
  <c r="I179" i="5" s="1"/>
  <c r="J178" i="1"/>
  <c r="I178" i="1"/>
  <c r="J177" i="1"/>
  <c r="I177" i="1"/>
  <c r="J176" i="1"/>
  <c r="I176" i="1"/>
  <c r="G186" i="1"/>
  <c r="F186" i="1"/>
  <c r="F186" i="5" s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D183" i="5" s="1"/>
  <c r="G182" i="1"/>
  <c r="F182" i="1"/>
  <c r="F182" i="5" s="1"/>
  <c r="E182" i="1"/>
  <c r="D182" i="1"/>
  <c r="G181" i="1"/>
  <c r="F181" i="1"/>
  <c r="E181" i="1"/>
  <c r="D181" i="1"/>
  <c r="G180" i="1"/>
  <c r="F180" i="1"/>
  <c r="F180" i="5" s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F176" i="5" s="1"/>
  <c r="E176" i="1"/>
  <c r="D176" i="1"/>
  <c r="G171" i="1"/>
  <c r="F171" i="1"/>
  <c r="E171" i="1"/>
  <c r="D171" i="1"/>
  <c r="G170" i="1"/>
  <c r="F170" i="1"/>
  <c r="F170" i="5" s="1"/>
  <c r="E170" i="1"/>
  <c r="D170" i="1"/>
  <c r="H170" i="1" s="1"/>
  <c r="H170" i="5" s="1"/>
  <c r="G169" i="1"/>
  <c r="F169" i="1"/>
  <c r="F169" i="5" s="1"/>
  <c r="E169" i="1"/>
  <c r="D169" i="1"/>
  <c r="G168" i="1"/>
  <c r="F168" i="1"/>
  <c r="E168" i="1"/>
  <c r="D168" i="1"/>
  <c r="G167" i="1"/>
  <c r="F167" i="1"/>
  <c r="F167" i="5" s="1"/>
  <c r="E167" i="1"/>
  <c r="D167" i="1"/>
  <c r="G166" i="1"/>
  <c r="F166" i="1"/>
  <c r="E166" i="1"/>
  <c r="D166" i="1"/>
  <c r="G165" i="1"/>
  <c r="F165" i="1"/>
  <c r="E165" i="1"/>
  <c r="D165" i="1"/>
  <c r="G164" i="1"/>
  <c r="F164" i="1"/>
  <c r="E164" i="1"/>
  <c r="D164" i="1"/>
  <c r="J171" i="1"/>
  <c r="I171" i="1"/>
  <c r="I171" i="5" s="1"/>
  <c r="J170" i="1"/>
  <c r="I170" i="1"/>
  <c r="J169" i="1"/>
  <c r="I169" i="1"/>
  <c r="J168" i="1"/>
  <c r="I168" i="1"/>
  <c r="J167" i="1"/>
  <c r="I167" i="1"/>
  <c r="I167" i="5" s="1"/>
  <c r="J166" i="1"/>
  <c r="I166" i="1"/>
  <c r="J165" i="1"/>
  <c r="I165" i="1"/>
  <c r="I165" i="5" s="1"/>
  <c r="J164" i="1"/>
  <c r="I164" i="1"/>
  <c r="J159" i="1"/>
  <c r="I159" i="1"/>
  <c r="J158" i="1"/>
  <c r="I158" i="1"/>
  <c r="J157" i="1"/>
  <c r="I157" i="1"/>
  <c r="I157" i="5" s="1"/>
  <c r="J156" i="1"/>
  <c r="I156" i="1"/>
  <c r="J155" i="1"/>
  <c r="I155" i="1"/>
  <c r="I155" i="5" s="1"/>
  <c r="J154" i="1"/>
  <c r="I154" i="1"/>
  <c r="J153" i="1"/>
  <c r="I153" i="1"/>
  <c r="I153" i="5" s="1"/>
  <c r="J152" i="1"/>
  <c r="I152" i="1"/>
  <c r="J151" i="1"/>
  <c r="I151" i="1"/>
  <c r="I151" i="5" s="1"/>
  <c r="J150" i="1"/>
  <c r="I150" i="1"/>
  <c r="G159" i="1"/>
  <c r="F159" i="1"/>
  <c r="F159" i="5" s="1"/>
  <c r="E159" i="1"/>
  <c r="D159" i="1"/>
  <c r="G158" i="1"/>
  <c r="F158" i="1"/>
  <c r="E158" i="1"/>
  <c r="D158" i="1"/>
  <c r="G157" i="1"/>
  <c r="F157" i="1"/>
  <c r="E157" i="1"/>
  <c r="D157" i="1"/>
  <c r="D157" i="5" s="1"/>
  <c r="G156" i="1"/>
  <c r="F156" i="1"/>
  <c r="F156" i="5" s="1"/>
  <c r="E156" i="1"/>
  <c r="D156" i="1"/>
  <c r="G155" i="1"/>
  <c r="F155" i="1"/>
  <c r="E155" i="1"/>
  <c r="D155" i="1"/>
  <c r="G154" i="1"/>
  <c r="F154" i="1"/>
  <c r="F154" i="5" s="1"/>
  <c r="E154" i="1"/>
  <c r="D154" i="1"/>
  <c r="G153" i="1"/>
  <c r="F153" i="1"/>
  <c r="E153" i="1"/>
  <c r="D153" i="1"/>
  <c r="G152" i="1"/>
  <c r="F152" i="1"/>
  <c r="F161" i="1" s="1"/>
  <c r="F161" i="5" s="1"/>
  <c r="E152" i="1"/>
  <c r="D152" i="1"/>
  <c r="G151" i="1"/>
  <c r="F151" i="1"/>
  <c r="E151" i="1"/>
  <c r="D151" i="1"/>
  <c r="G150" i="1"/>
  <c r="F150" i="1"/>
  <c r="F150" i="5" s="1"/>
  <c r="E150" i="1"/>
  <c r="D150" i="1"/>
  <c r="G145" i="1"/>
  <c r="F145" i="1"/>
  <c r="E145" i="1"/>
  <c r="D145" i="1"/>
  <c r="G144" i="1"/>
  <c r="F144" i="1"/>
  <c r="E144" i="1"/>
  <c r="D144" i="1"/>
  <c r="D144" i="5" s="1"/>
  <c r="G143" i="1"/>
  <c r="F143" i="1"/>
  <c r="F143" i="5" s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J145" i="1"/>
  <c r="I145" i="1"/>
  <c r="I145" i="5" s="1"/>
  <c r="J144" i="1"/>
  <c r="I144" i="1"/>
  <c r="J143" i="1"/>
  <c r="I143" i="1"/>
  <c r="I143" i="5" s="1"/>
  <c r="J142" i="1"/>
  <c r="I142" i="1"/>
  <c r="J141" i="1"/>
  <c r="I141" i="1"/>
  <c r="J140" i="1"/>
  <c r="I140" i="1"/>
  <c r="J139" i="1"/>
  <c r="I139" i="1"/>
  <c r="I139" i="5" s="1"/>
  <c r="J134" i="1"/>
  <c r="I134" i="1"/>
  <c r="J133" i="1"/>
  <c r="I133" i="1"/>
  <c r="I133" i="5" s="1"/>
  <c r="G134" i="1"/>
  <c r="F134" i="1"/>
  <c r="E134" i="1"/>
  <c r="D134" i="1"/>
  <c r="D136" i="1" s="1"/>
  <c r="D136" i="5" s="1"/>
  <c r="G133" i="1"/>
  <c r="F133" i="1"/>
  <c r="E133" i="1"/>
  <c r="D133" i="1"/>
  <c r="D133" i="5" s="1"/>
  <c r="G115" i="1"/>
  <c r="F115" i="1"/>
  <c r="E115" i="1"/>
  <c r="D115" i="1"/>
  <c r="D115" i="5" s="1"/>
  <c r="C115" i="1"/>
  <c r="B115" i="1"/>
  <c r="G114" i="1"/>
  <c r="F114" i="1"/>
  <c r="E114" i="1"/>
  <c r="D114" i="1"/>
  <c r="C114" i="1"/>
  <c r="B114" i="1"/>
  <c r="B114" i="5" s="1"/>
  <c r="G113" i="1"/>
  <c r="F113" i="1"/>
  <c r="E113" i="1"/>
  <c r="D113" i="1"/>
  <c r="D113" i="5" s="1"/>
  <c r="C113" i="1"/>
  <c r="B113" i="1"/>
  <c r="G112" i="1"/>
  <c r="F112" i="1"/>
  <c r="E112" i="1"/>
  <c r="D112" i="1"/>
  <c r="C112" i="1"/>
  <c r="B112" i="1"/>
  <c r="J115" i="1"/>
  <c r="I115" i="1"/>
  <c r="I115" i="5" s="1"/>
  <c r="J114" i="1"/>
  <c r="I114" i="1"/>
  <c r="I114" i="5" s="1"/>
  <c r="J113" i="1"/>
  <c r="I113" i="1"/>
  <c r="J112" i="1"/>
  <c r="I112" i="1"/>
  <c r="J107" i="1"/>
  <c r="I107" i="1"/>
  <c r="J106" i="1"/>
  <c r="I106" i="1"/>
  <c r="I106" i="5" s="1"/>
  <c r="J105" i="1"/>
  <c r="I105" i="1"/>
  <c r="J104" i="1"/>
  <c r="I104" i="1"/>
  <c r="I104" i="5" s="1"/>
  <c r="G107" i="1"/>
  <c r="F107" i="1"/>
  <c r="E107" i="1"/>
  <c r="D107" i="1"/>
  <c r="C107" i="1"/>
  <c r="B107" i="1"/>
  <c r="G106" i="1"/>
  <c r="F106" i="1"/>
  <c r="F106" i="5" s="1"/>
  <c r="E106" i="1"/>
  <c r="D106" i="1"/>
  <c r="D106" i="5" s="1"/>
  <c r="C106" i="1"/>
  <c r="B106" i="1"/>
  <c r="B106" i="5" s="1"/>
  <c r="G105" i="1"/>
  <c r="F105" i="1"/>
  <c r="E105" i="1"/>
  <c r="D105" i="1"/>
  <c r="D105" i="5" s="1"/>
  <c r="C105" i="1"/>
  <c r="B105" i="1"/>
  <c r="G104" i="1"/>
  <c r="F104" i="1"/>
  <c r="F104" i="5" s="1"/>
  <c r="E104" i="1"/>
  <c r="D104" i="1"/>
  <c r="C104" i="1"/>
  <c r="B104" i="1"/>
  <c r="B104" i="5" s="1"/>
  <c r="G99" i="1"/>
  <c r="F99" i="1"/>
  <c r="E99" i="1"/>
  <c r="D99" i="1"/>
  <c r="C99" i="1"/>
  <c r="B99" i="1"/>
  <c r="G98" i="1"/>
  <c r="F98" i="1"/>
  <c r="F98" i="5" s="1"/>
  <c r="E98" i="1"/>
  <c r="D98" i="1"/>
  <c r="C98" i="1"/>
  <c r="B98" i="1"/>
  <c r="J99" i="1"/>
  <c r="I99" i="1"/>
  <c r="J98" i="1"/>
  <c r="I98" i="1"/>
  <c r="J88" i="1"/>
  <c r="I88" i="1"/>
  <c r="J87" i="1"/>
  <c r="I87" i="1"/>
  <c r="I87" i="5" s="1"/>
  <c r="J86" i="1"/>
  <c r="I86" i="1"/>
  <c r="I86" i="5" s="1"/>
  <c r="J85" i="1"/>
  <c r="I85" i="1"/>
  <c r="I85" i="5" s="1"/>
  <c r="J84" i="1"/>
  <c r="I84" i="1"/>
  <c r="J83" i="1"/>
  <c r="I83" i="1"/>
  <c r="J82" i="1"/>
  <c r="I82" i="1"/>
  <c r="G88" i="1"/>
  <c r="F88" i="1"/>
  <c r="F88" i="5" s="1"/>
  <c r="E88" i="1"/>
  <c r="D88" i="1"/>
  <c r="C88" i="1"/>
  <c r="B88" i="1"/>
  <c r="B88" i="5" s="1"/>
  <c r="G87" i="1"/>
  <c r="F87" i="1"/>
  <c r="E87" i="1"/>
  <c r="D87" i="1"/>
  <c r="C87" i="1"/>
  <c r="B87" i="1"/>
  <c r="G86" i="1"/>
  <c r="F86" i="1"/>
  <c r="F86" i="5" s="1"/>
  <c r="E86" i="1"/>
  <c r="D86" i="1"/>
  <c r="C86" i="1"/>
  <c r="B86" i="1"/>
  <c r="B86" i="5" s="1"/>
  <c r="G85" i="1"/>
  <c r="F85" i="1"/>
  <c r="E85" i="1"/>
  <c r="D85" i="1"/>
  <c r="C85" i="1"/>
  <c r="B85" i="1"/>
  <c r="G84" i="1"/>
  <c r="F84" i="1"/>
  <c r="F84" i="5" s="1"/>
  <c r="E84" i="1"/>
  <c r="D84" i="1"/>
  <c r="C84" i="1"/>
  <c r="B84" i="1"/>
  <c r="B84" i="5" s="1"/>
  <c r="G83" i="1"/>
  <c r="F83" i="1"/>
  <c r="E83" i="1"/>
  <c r="D83" i="1"/>
  <c r="C83" i="1"/>
  <c r="B83" i="1"/>
  <c r="G82" i="1"/>
  <c r="F82" i="1"/>
  <c r="F82" i="5" s="1"/>
  <c r="E82" i="1"/>
  <c r="D82" i="1"/>
  <c r="C82" i="1"/>
  <c r="B82" i="1"/>
  <c r="B82" i="5" s="1"/>
  <c r="J77" i="1"/>
  <c r="I77" i="1"/>
  <c r="G77" i="1"/>
  <c r="F77" i="1"/>
  <c r="E77" i="1"/>
  <c r="D77" i="1"/>
  <c r="C77" i="1"/>
  <c r="B77" i="1"/>
  <c r="B77" i="5" s="1"/>
  <c r="J72" i="1"/>
  <c r="I72" i="1"/>
  <c r="I72" i="5" s="1"/>
  <c r="J71" i="1"/>
  <c r="I71" i="1"/>
  <c r="I71" i="5" s="1"/>
  <c r="J70" i="1"/>
  <c r="I70" i="1"/>
  <c r="J69" i="1"/>
  <c r="I69" i="1"/>
  <c r="I69" i="5" s="1"/>
  <c r="J68" i="1"/>
  <c r="I68" i="1"/>
  <c r="J67" i="1"/>
  <c r="I67" i="1"/>
  <c r="I67" i="5" s="1"/>
  <c r="J66" i="1"/>
  <c r="I66" i="1"/>
  <c r="G72" i="1"/>
  <c r="F72" i="1"/>
  <c r="F72" i="5" s="1"/>
  <c r="E72" i="1"/>
  <c r="D72" i="1"/>
  <c r="C72" i="1"/>
  <c r="B72" i="1"/>
  <c r="G71" i="1"/>
  <c r="F71" i="1"/>
  <c r="E71" i="1"/>
  <c r="D71" i="1"/>
  <c r="D71" i="5" s="1"/>
  <c r="C71" i="1"/>
  <c r="B71" i="1"/>
  <c r="G70" i="1"/>
  <c r="F70" i="1"/>
  <c r="F70" i="5" s="1"/>
  <c r="E70" i="1"/>
  <c r="D70" i="1"/>
  <c r="C70" i="1"/>
  <c r="B70" i="1"/>
  <c r="G69" i="1"/>
  <c r="F69" i="1"/>
  <c r="E69" i="1"/>
  <c r="D69" i="1"/>
  <c r="D69" i="5" s="1"/>
  <c r="C69" i="1"/>
  <c r="B69" i="1"/>
  <c r="G68" i="1"/>
  <c r="F68" i="1"/>
  <c r="F68" i="5" s="1"/>
  <c r="E68" i="1"/>
  <c r="D68" i="1"/>
  <c r="C68" i="1"/>
  <c r="B68" i="1"/>
  <c r="G67" i="1"/>
  <c r="F67" i="1"/>
  <c r="E67" i="1"/>
  <c r="D67" i="1"/>
  <c r="D67" i="5" s="1"/>
  <c r="C67" i="1"/>
  <c r="B67" i="1"/>
  <c r="G66" i="1"/>
  <c r="F66" i="1"/>
  <c r="F66" i="5" s="1"/>
  <c r="E66" i="1"/>
  <c r="D66" i="1"/>
  <c r="C66" i="1"/>
  <c r="B66" i="1"/>
  <c r="J61" i="1"/>
  <c r="I61" i="1"/>
  <c r="J60" i="1"/>
  <c r="I60" i="1"/>
  <c r="I60" i="5" s="1"/>
  <c r="J59" i="1"/>
  <c r="I59" i="1"/>
  <c r="I59" i="5" s="1"/>
  <c r="J58" i="1"/>
  <c r="I58" i="1"/>
  <c r="I58" i="5" s="1"/>
  <c r="J57" i="1"/>
  <c r="I57" i="1"/>
  <c r="J56" i="1"/>
  <c r="I56" i="1"/>
  <c r="I56" i="5" s="1"/>
  <c r="J55" i="1"/>
  <c r="I55" i="1"/>
  <c r="J54" i="1"/>
  <c r="I54" i="1"/>
  <c r="I54" i="5" s="1"/>
  <c r="J53" i="1"/>
  <c r="I53" i="1"/>
  <c r="I53" i="5" s="1"/>
  <c r="J52" i="1"/>
  <c r="I52" i="1"/>
  <c r="I52" i="5" s="1"/>
  <c r="J51" i="1"/>
  <c r="I51" i="1"/>
  <c r="J50" i="1"/>
  <c r="I50" i="1"/>
  <c r="I50" i="5" s="1"/>
  <c r="J49" i="1"/>
  <c r="I49" i="1"/>
  <c r="J48" i="1"/>
  <c r="I48" i="1"/>
  <c r="I48" i="5" s="1"/>
  <c r="J47" i="1"/>
  <c r="I47" i="1"/>
  <c r="I47" i="5" s="1"/>
  <c r="J46" i="1"/>
  <c r="I46" i="1"/>
  <c r="I46" i="5" s="1"/>
  <c r="J45" i="1"/>
  <c r="I45" i="1"/>
  <c r="J44" i="1"/>
  <c r="I44" i="1"/>
  <c r="I44" i="5" s="1"/>
  <c r="J43" i="1"/>
  <c r="I43" i="1"/>
  <c r="J42" i="1"/>
  <c r="I42" i="1"/>
  <c r="I42" i="5" s="1"/>
  <c r="J41" i="1"/>
  <c r="I41" i="1"/>
  <c r="I41" i="5" s="1"/>
  <c r="J40" i="1"/>
  <c r="I40" i="1"/>
  <c r="I40" i="5" s="1"/>
  <c r="J39" i="1"/>
  <c r="I39" i="1"/>
  <c r="J38" i="1"/>
  <c r="I38" i="1"/>
  <c r="G61" i="1"/>
  <c r="F61" i="1"/>
  <c r="E61" i="1"/>
  <c r="D61" i="1"/>
  <c r="D61" i="5" s="1"/>
  <c r="C61" i="1"/>
  <c r="B61" i="1"/>
  <c r="G60" i="1"/>
  <c r="F60" i="1"/>
  <c r="F60" i="5" s="1"/>
  <c r="E60" i="1"/>
  <c r="D60" i="1"/>
  <c r="C60" i="1"/>
  <c r="B60" i="1"/>
  <c r="G59" i="1"/>
  <c r="F59" i="1"/>
  <c r="E59" i="1"/>
  <c r="D59" i="1"/>
  <c r="D59" i="5" s="1"/>
  <c r="C59" i="1"/>
  <c r="B59" i="1"/>
  <c r="G58" i="1"/>
  <c r="F58" i="1"/>
  <c r="F58" i="5" s="1"/>
  <c r="E58" i="1"/>
  <c r="D58" i="1"/>
  <c r="C58" i="1"/>
  <c r="B58" i="1"/>
  <c r="G57" i="1"/>
  <c r="F57" i="1"/>
  <c r="E57" i="1"/>
  <c r="D57" i="1"/>
  <c r="D57" i="5" s="1"/>
  <c r="C57" i="1"/>
  <c r="B57" i="1"/>
  <c r="G56" i="1"/>
  <c r="F56" i="1"/>
  <c r="F56" i="5" s="1"/>
  <c r="E56" i="1"/>
  <c r="D56" i="1"/>
  <c r="C56" i="1"/>
  <c r="B56" i="1"/>
  <c r="G55" i="1"/>
  <c r="F55" i="1"/>
  <c r="E55" i="1"/>
  <c r="D55" i="1"/>
  <c r="D55" i="5" s="1"/>
  <c r="C55" i="1"/>
  <c r="B55" i="1"/>
  <c r="B55" i="5" s="1"/>
  <c r="G54" i="1"/>
  <c r="F54" i="1"/>
  <c r="F54" i="5" s="1"/>
  <c r="E54" i="1"/>
  <c r="D54" i="1"/>
  <c r="C54" i="1"/>
  <c r="B54" i="1"/>
  <c r="G53" i="1"/>
  <c r="F53" i="1"/>
  <c r="E53" i="1"/>
  <c r="D53" i="1"/>
  <c r="D53" i="5" s="1"/>
  <c r="C53" i="1"/>
  <c r="B53" i="1"/>
  <c r="G52" i="1"/>
  <c r="F52" i="1"/>
  <c r="F52" i="5" s="1"/>
  <c r="E52" i="1"/>
  <c r="D52" i="1"/>
  <c r="C52" i="1"/>
  <c r="B52" i="1"/>
  <c r="G51" i="1"/>
  <c r="F51" i="1"/>
  <c r="E51" i="1"/>
  <c r="D51" i="1"/>
  <c r="D51" i="5" s="1"/>
  <c r="C51" i="1"/>
  <c r="B51" i="1"/>
  <c r="G50" i="1"/>
  <c r="F50" i="1"/>
  <c r="F50" i="5" s="1"/>
  <c r="E50" i="1"/>
  <c r="D50" i="1"/>
  <c r="C50" i="1"/>
  <c r="B50" i="1"/>
  <c r="G49" i="1"/>
  <c r="F49" i="1"/>
  <c r="E49" i="1"/>
  <c r="D49" i="1"/>
  <c r="D49" i="5" s="1"/>
  <c r="C49" i="1"/>
  <c r="B49" i="1"/>
  <c r="G48" i="1"/>
  <c r="F48" i="1"/>
  <c r="F48" i="5" s="1"/>
  <c r="E48" i="1"/>
  <c r="D48" i="1"/>
  <c r="C48" i="1"/>
  <c r="B48" i="1"/>
  <c r="G47" i="1"/>
  <c r="F47" i="1"/>
  <c r="E47" i="1"/>
  <c r="D47" i="1"/>
  <c r="D47" i="5" s="1"/>
  <c r="C47" i="1"/>
  <c r="B47" i="1"/>
  <c r="G46" i="1"/>
  <c r="F46" i="1"/>
  <c r="F46" i="5" s="1"/>
  <c r="E46" i="1"/>
  <c r="D46" i="1"/>
  <c r="C46" i="1"/>
  <c r="B46" i="1"/>
  <c r="G45" i="1"/>
  <c r="F45" i="1"/>
  <c r="E45" i="1"/>
  <c r="D45" i="1"/>
  <c r="D45" i="5" s="1"/>
  <c r="C45" i="1"/>
  <c r="B45" i="1"/>
  <c r="G44" i="1"/>
  <c r="F44" i="1"/>
  <c r="E44" i="1"/>
  <c r="D44" i="1"/>
  <c r="C44" i="1"/>
  <c r="G43" i="1"/>
  <c r="F43" i="1"/>
  <c r="E43" i="1"/>
  <c r="D43" i="1"/>
  <c r="C43" i="1"/>
  <c r="C43" i="5" s="1"/>
  <c r="G42" i="1"/>
  <c r="F42" i="1"/>
  <c r="E42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G39" i="5" s="1"/>
  <c r="F39" i="1"/>
  <c r="E39" i="1"/>
  <c r="D39" i="1"/>
  <c r="C39" i="1"/>
  <c r="G38" i="1"/>
  <c r="F38" i="1"/>
  <c r="E38" i="1"/>
  <c r="D38" i="1"/>
  <c r="C38" i="1"/>
  <c r="J32" i="1"/>
  <c r="J32" i="5" s="1"/>
  <c r="I32" i="1"/>
  <c r="J31" i="1"/>
  <c r="J31" i="5" s="1"/>
  <c r="I31" i="1"/>
  <c r="J30" i="1"/>
  <c r="I30" i="1"/>
  <c r="J29" i="1"/>
  <c r="J29" i="5" s="1"/>
  <c r="I29" i="1"/>
  <c r="J28" i="1"/>
  <c r="I28" i="1"/>
  <c r="J27" i="1"/>
  <c r="J27" i="5" s="1"/>
  <c r="I27" i="1"/>
  <c r="J26" i="1"/>
  <c r="J26" i="5" s="1"/>
  <c r="I26" i="1"/>
  <c r="J25" i="1"/>
  <c r="J25" i="5" s="1"/>
  <c r="I25" i="1"/>
  <c r="J24" i="1"/>
  <c r="I24" i="1"/>
  <c r="J23" i="1"/>
  <c r="J23" i="5" s="1"/>
  <c r="I23" i="1"/>
  <c r="J22" i="1"/>
  <c r="I22" i="1"/>
  <c r="J21" i="1"/>
  <c r="J21" i="5" s="1"/>
  <c r="I21" i="1"/>
  <c r="J20" i="1"/>
  <c r="J20" i="5" s="1"/>
  <c r="I20" i="1"/>
  <c r="J19" i="1"/>
  <c r="J19" i="5" s="1"/>
  <c r="I19" i="1"/>
  <c r="J18" i="1"/>
  <c r="I18" i="1"/>
  <c r="J17" i="1"/>
  <c r="J17" i="5" s="1"/>
  <c r="I17" i="1"/>
  <c r="J16" i="1"/>
  <c r="I16" i="1"/>
  <c r="J15" i="1"/>
  <c r="J15" i="5" s="1"/>
  <c r="I15" i="1"/>
  <c r="J14" i="1"/>
  <c r="J14" i="5" s="1"/>
  <c r="I14" i="1"/>
  <c r="J13" i="1"/>
  <c r="J13" i="5" s="1"/>
  <c r="I13" i="1"/>
  <c r="J12" i="1"/>
  <c r="I12" i="1"/>
  <c r="J11" i="1"/>
  <c r="J11" i="5" s="1"/>
  <c r="I11" i="1"/>
  <c r="J10" i="1"/>
  <c r="I10" i="1"/>
  <c r="J9" i="1"/>
  <c r="I9" i="1"/>
  <c r="G32" i="1"/>
  <c r="G32" i="5" s="1"/>
  <c r="F32" i="1"/>
  <c r="E32" i="1"/>
  <c r="D32" i="1"/>
  <c r="C32" i="1"/>
  <c r="B32" i="1"/>
  <c r="G31" i="1"/>
  <c r="G31" i="5" s="1"/>
  <c r="F31" i="1"/>
  <c r="E31" i="1"/>
  <c r="D31" i="1"/>
  <c r="C31" i="1"/>
  <c r="B31" i="1"/>
  <c r="G30" i="1"/>
  <c r="G30" i="5" s="1"/>
  <c r="F30" i="1"/>
  <c r="E30" i="1"/>
  <c r="D30" i="1"/>
  <c r="C30" i="1"/>
  <c r="B30" i="1"/>
  <c r="G29" i="1"/>
  <c r="G29" i="5" s="1"/>
  <c r="F29" i="1"/>
  <c r="E29" i="1"/>
  <c r="D29" i="1"/>
  <c r="C29" i="1"/>
  <c r="B29" i="1"/>
  <c r="G28" i="1"/>
  <c r="G28" i="5" s="1"/>
  <c r="F28" i="1"/>
  <c r="E28" i="1"/>
  <c r="D28" i="1"/>
  <c r="C28" i="1"/>
  <c r="B28" i="1"/>
  <c r="G27" i="1"/>
  <c r="G27" i="5" s="1"/>
  <c r="F27" i="1"/>
  <c r="E27" i="1"/>
  <c r="D27" i="1"/>
  <c r="C27" i="1"/>
  <c r="B27" i="1"/>
  <c r="G26" i="1"/>
  <c r="G26" i="5" s="1"/>
  <c r="F26" i="1"/>
  <c r="E26" i="1"/>
  <c r="D26" i="1"/>
  <c r="C26" i="1"/>
  <c r="B26" i="1"/>
  <c r="G25" i="1"/>
  <c r="G25" i="5" s="1"/>
  <c r="F25" i="1"/>
  <c r="E25" i="1"/>
  <c r="D25" i="1"/>
  <c r="C25" i="1"/>
  <c r="C25" i="5" s="1"/>
  <c r="B25" i="1"/>
  <c r="G24" i="1"/>
  <c r="G24" i="5" s="1"/>
  <c r="F24" i="1"/>
  <c r="E24" i="1"/>
  <c r="D24" i="1"/>
  <c r="C24" i="1"/>
  <c r="B24" i="1"/>
  <c r="G23" i="1"/>
  <c r="G23" i="5" s="1"/>
  <c r="F23" i="1"/>
  <c r="E23" i="1"/>
  <c r="D23" i="1"/>
  <c r="C23" i="1"/>
  <c r="B23" i="1"/>
  <c r="G22" i="1"/>
  <c r="G22" i="5" s="1"/>
  <c r="F22" i="1"/>
  <c r="E22" i="1"/>
  <c r="D22" i="1"/>
  <c r="C22" i="1"/>
  <c r="B22" i="1"/>
  <c r="G21" i="1"/>
  <c r="F21" i="1"/>
  <c r="E21" i="1"/>
  <c r="D21" i="1"/>
  <c r="C21" i="1"/>
  <c r="C21" i="5" s="1"/>
  <c r="B21" i="1"/>
  <c r="G20" i="1"/>
  <c r="G20" i="5" s="1"/>
  <c r="F20" i="1"/>
  <c r="E20" i="1"/>
  <c r="D20" i="1"/>
  <c r="C20" i="1"/>
  <c r="B20" i="1"/>
  <c r="G19" i="1"/>
  <c r="G19" i="5" s="1"/>
  <c r="F19" i="1"/>
  <c r="E19" i="1"/>
  <c r="D19" i="1"/>
  <c r="C19" i="1"/>
  <c r="B19" i="1"/>
  <c r="G18" i="1"/>
  <c r="G18" i="5" s="1"/>
  <c r="F18" i="1"/>
  <c r="E18" i="1"/>
  <c r="D18" i="1"/>
  <c r="C18" i="1"/>
  <c r="B18" i="1"/>
  <c r="G17" i="1"/>
  <c r="G17" i="5" s="1"/>
  <c r="F17" i="1"/>
  <c r="E17" i="1"/>
  <c r="D17" i="1"/>
  <c r="C17" i="1"/>
  <c r="B17" i="1"/>
  <c r="G16" i="1"/>
  <c r="G16" i="5" s="1"/>
  <c r="F16" i="1"/>
  <c r="E16" i="1"/>
  <c r="D16" i="1"/>
  <c r="C16" i="1"/>
  <c r="B16" i="1"/>
  <c r="G15" i="1"/>
  <c r="G15" i="5" s="1"/>
  <c r="F15" i="1"/>
  <c r="E15" i="1"/>
  <c r="D15" i="1"/>
  <c r="C15" i="1"/>
  <c r="B15" i="1"/>
  <c r="G14" i="1"/>
  <c r="G14" i="5" s="1"/>
  <c r="F14" i="1"/>
  <c r="E14" i="1"/>
  <c r="D14" i="1"/>
  <c r="C14" i="1"/>
  <c r="B14" i="1"/>
  <c r="G13" i="1"/>
  <c r="G13" i="5" s="1"/>
  <c r="F13" i="1"/>
  <c r="E13" i="1"/>
  <c r="D13" i="1"/>
  <c r="C13" i="1"/>
  <c r="B13" i="1"/>
  <c r="G12" i="1"/>
  <c r="G12" i="5" s="1"/>
  <c r="F12" i="1"/>
  <c r="E12" i="1"/>
  <c r="D12" i="1"/>
  <c r="C12" i="1"/>
  <c r="B12" i="1"/>
  <c r="G11" i="1"/>
  <c r="G11" i="5" s="1"/>
  <c r="F11" i="1"/>
  <c r="E11" i="1"/>
  <c r="D11" i="1"/>
  <c r="C11" i="1"/>
  <c r="C11" i="5" s="1"/>
  <c r="B11" i="1"/>
  <c r="G10" i="1"/>
  <c r="G10" i="5" s="1"/>
  <c r="F10" i="1"/>
  <c r="E10" i="1"/>
  <c r="D10" i="1"/>
  <c r="C10" i="1"/>
  <c r="B10" i="1"/>
  <c r="G9" i="1"/>
  <c r="F9" i="1"/>
  <c r="E9" i="1"/>
  <c r="D9" i="1"/>
  <c r="C9" i="1"/>
  <c r="C34" i="1" s="1"/>
  <c r="M101" i="7"/>
  <c r="M95" i="7"/>
  <c r="M79" i="7"/>
  <c r="M63" i="7"/>
  <c r="M117" i="7"/>
  <c r="M109" i="7"/>
  <c r="M90" i="7"/>
  <c r="M74" i="7"/>
  <c r="M34" i="7"/>
  <c r="A3" i="1"/>
  <c r="A334" i="1" s="1"/>
  <c r="A4" i="1"/>
  <c r="A335" i="1" s="1"/>
  <c r="A5" i="1"/>
  <c r="A336" i="1" s="1"/>
  <c r="A130" i="7"/>
  <c r="A127" i="7"/>
  <c r="A2" i="1"/>
  <c r="A3" i="2"/>
  <c r="I203" i="7"/>
  <c r="K201" i="7"/>
  <c r="K200" i="7"/>
  <c r="K193" i="7"/>
  <c r="J193" i="7"/>
  <c r="I193" i="7"/>
  <c r="H193" i="7"/>
  <c r="G193" i="7"/>
  <c r="F193" i="7"/>
  <c r="E193" i="7"/>
  <c r="D193" i="7"/>
  <c r="H186" i="7"/>
  <c r="K186" i="7" s="1"/>
  <c r="H185" i="7"/>
  <c r="K185" i="7" s="1"/>
  <c r="H184" i="7"/>
  <c r="K184" i="7" s="1"/>
  <c r="H183" i="7"/>
  <c r="K183" i="7"/>
  <c r="H182" i="7"/>
  <c r="K182" i="7" s="1"/>
  <c r="H181" i="7"/>
  <c r="K181" i="7" s="1"/>
  <c r="H180" i="7"/>
  <c r="K180" i="7" s="1"/>
  <c r="H179" i="7"/>
  <c r="K179" i="7"/>
  <c r="H178" i="7"/>
  <c r="K178" i="7" s="1"/>
  <c r="H177" i="7"/>
  <c r="K177" i="7" s="1"/>
  <c r="H176" i="7"/>
  <c r="J173" i="7"/>
  <c r="I173" i="7"/>
  <c r="G173" i="7"/>
  <c r="F173" i="7"/>
  <c r="E173" i="7"/>
  <c r="D173" i="7"/>
  <c r="H171" i="7"/>
  <c r="K171" i="7"/>
  <c r="H170" i="7"/>
  <c r="K170" i="7" s="1"/>
  <c r="H169" i="7"/>
  <c r="K169" i="7" s="1"/>
  <c r="H168" i="7"/>
  <c r="K168" i="7" s="1"/>
  <c r="H167" i="7"/>
  <c r="K167" i="7"/>
  <c r="H166" i="7"/>
  <c r="K166" i="7" s="1"/>
  <c r="H165" i="7"/>
  <c r="K165" i="7" s="1"/>
  <c r="H164" i="7"/>
  <c r="H173" i="7" s="1"/>
  <c r="J161" i="7"/>
  <c r="I161" i="7"/>
  <c r="G161" i="7"/>
  <c r="F161" i="7"/>
  <c r="E161" i="7"/>
  <c r="D161" i="7"/>
  <c r="H159" i="7"/>
  <c r="K159" i="7" s="1"/>
  <c r="H158" i="7"/>
  <c r="H157" i="7"/>
  <c r="K157" i="7" s="1"/>
  <c r="H156" i="7"/>
  <c r="K156" i="7" s="1"/>
  <c r="K155" i="7"/>
  <c r="H155" i="7"/>
  <c r="H154" i="7"/>
  <c r="K154" i="7" s="1"/>
  <c r="H153" i="7"/>
  <c r="K153" i="7" s="1"/>
  <c r="H152" i="7"/>
  <c r="K152" i="7" s="1"/>
  <c r="K151" i="7"/>
  <c r="H151" i="7"/>
  <c r="H150" i="7"/>
  <c r="K150" i="7" s="1"/>
  <c r="J147" i="7"/>
  <c r="I147" i="7"/>
  <c r="G147" i="7"/>
  <c r="F147" i="7"/>
  <c r="E147" i="7"/>
  <c r="D147" i="7"/>
  <c r="H145" i="7"/>
  <c r="K145" i="7" s="1"/>
  <c r="H144" i="7"/>
  <c r="K144" i="7" s="1"/>
  <c r="H143" i="7"/>
  <c r="K143" i="7" s="1"/>
  <c r="H142" i="7"/>
  <c r="K142" i="7" s="1"/>
  <c r="H141" i="7"/>
  <c r="K141" i="7" s="1"/>
  <c r="H140" i="7"/>
  <c r="K140" i="7" s="1"/>
  <c r="H139" i="7"/>
  <c r="J136" i="7"/>
  <c r="I136" i="7"/>
  <c r="G136" i="7"/>
  <c r="G195" i="7" s="1"/>
  <c r="F136" i="7"/>
  <c r="E136" i="7"/>
  <c r="D136" i="7"/>
  <c r="H134" i="7"/>
  <c r="K134" i="7" s="1"/>
  <c r="H133" i="7"/>
  <c r="A128" i="7"/>
  <c r="J117" i="7"/>
  <c r="I117" i="7"/>
  <c r="G117" i="7"/>
  <c r="F117" i="7"/>
  <c r="E117" i="7"/>
  <c r="D117" i="7"/>
  <c r="C117" i="7"/>
  <c r="B117" i="7"/>
  <c r="H115" i="7"/>
  <c r="K115" i="7"/>
  <c r="H114" i="7"/>
  <c r="K114" i="7" s="1"/>
  <c r="H113" i="7"/>
  <c r="K113" i="7" s="1"/>
  <c r="H112" i="7"/>
  <c r="K112" i="7" s="1"/>
  <c r="J109" i="7"/>
  <c r="I109" i="7"/>
  <c r="G109" i="7"/>
  <c r="F109" i="7"/>
  <c r="E109" i="7"/>
  <c r="D109" i="7"/>
  <c r="C109" i="7"/>
  <c r="B109" i="7"/>
  <c r="H107" i="7"/>
  <c r="K107" i="7"/>
  <c r="H106" i="7"/>
  <c r="K106" i="7" s="1"/>
  <c r="H105" i="7"/>
  <c r="K105" i="7" s="1"/>
  <c r="H104" i="7"/>
  <c r="K104" i="7" s="1"/>
  <c r="H99" i="7"/>
  <c r="K99" i="7" s="1"/>
  <c r="H98" i="7"/>
  <c r="H93" i="7"/>
  <c r="J90" i="7"/>
  <c r="I90" i="7"/>
  <c r="G90" i="7"/>
  <c r="F90" i="7"/>
  <c r="E90" i="7"/>
  <c r="D90" i="7"/>
  <c r="C90" i="7"/>
  <c r="B90" i="7"/>
  <c r="H88" i="7"/>
  <c r="K88" i="7" s="1"/>
  <c r="H87" i="7"/>
  <c r="K87" i="7" s="1"/>
  <c r="H86" i="7"/>
  <c r="K86" i="7" s="1"/>
  <c r="H85" i="7"/>
  <c r="K85" i="7" s="1"/>
  <c r="H84" i="7"/>
  <c r="K84" i="7" s="1"/>
  <c r="H83" i="7"/>
  <c r="K83" i="7" s="1"/>
  <c r="H82" i="7"/>
  <c r="K82" i="7" s="1"/>
  <c r="H77" i="7"/>
  <c r="H79" i="7" s="1"/>
  <c r="K77" i="7"/>
  <c r="K79" i="7" s="1"/>
  <c r="J74" i="7"/>
  <c r="I74" i="7"/>
  <c r="G74" i="7"/>
  <c r="F74" i="7"/>
  <c r="E74" i="7"/>
  <c r="D74" i="7"/>
  <c r="C74" i="7"/>
  <c r="B74" i="7"/>
  <c r="H72" i="7"/>
  <c r="K72" i="7" s="1"/>
  <c r="H71" i="7"/>
  <c r="K71" i="7" s="1"/>
  <c r="H70" i="7"/>
  <c r="K70" i="7" s="1"/>
  <c r="H69" i="7"/>
  <c r="K69" i="7" s="1"/>
  <c r="H68" i="7"/>
  <c r="K68" i="7" s="1"/>
  <c r="H67" i="7"/>
  <c r="K67" i="7" s="1"/>
  <c r="H66" i="7"/>
  <c r="K66" i="7" s="1"/>
  <c r="J63" i="7"/>
  <c r="I63" i="7"/>
  <c r="G63" i="7"/>
  <c r="F63" i="7"/>
  <c r="E63" i="7"/>
  <c r="D63" i="7"/>
  <c r="C63" i="7"/>
  <c r="B63" i="7"/>
  <c r="H61" i="7"/>
  <c r="K61" i="7" s="1"/>
  <c r="H60" i="7"/>
  <c r="K60" i="7" s="1"/>
  <c r="H59" i="7"/>
  <c r="K59" i="7" s="1"/>
  <c r="H58" i="7"/>
  <c r="K58" i="7" s="1"/>
  <c r="H57" i="7"/>
  <c r="K57" i="7" s="1"/>
  <c r="H56" i="7"/>
  <c r="K56" i="7" s="1"/>
  <c r="H55" i="7"/>
  <c r="K55" i="7" s="1"/>
  <c r="H54" i="7"/>
  <c r="K54" i="7" s="1"/>
  <c r="H53" i="7"/>
  <c r="K53" i="7" s="1"/>
  <c r="H52" i="7"/>
  <c r="K52" i="7" s="1"/>
  <c r="H51" i="7"/>
  <c r="K51" i="7" s="1"/>
  <c r="H50" i="7"/>
  <c r="K50" i="7" s="1"/>
  <c r="H49" i="7"/>
  <c r="K49" i="7" s="1"/>
  <c r="H48" i="7"/>
  <c r="K48" i="7" s="1"/>
  <c r="H47" i="7"/>
  <c r="K47" i="7" s="1"/>
  <c r="H46" i="7"/>
  <c r="K46" i="7" s="1"/>
  <c r="H45" i="7"/>
  <c r="K45" i="7" s="1"/>
  <c r="H44" i="7"/>
  <c r="K44" i="7" s="1"/>
  <c r="H43" i="7"/>
  <c r="K43" i="7" s="1"/>
  <c r="H42" i="7"/>
  <c r="K42" i="7" s="1"/>
  <c r="H41" i="7"/>
  <c r="K41" i="7" s="1"/>
  <c r="H40" i="7"/>
  <c r="K40" i="7" s="1"/>
  <c r="H39" i="7"/>
  <c r="K39" i="7" s="1"/>
  <c r="H38" i="7"/>
  <c r="K38" i="7" s="1"/>
  <c r="J34" i="7"/>
  <c r="J119" i="7" s="1"/>
  <c r="I34" i="7"/>
  <c r="G34" i="7"/>
  <c r="F34" i="7"/>
  <c r="E34" i="7"/>
  <c r="D34" i="7"/>
  <c r="C34" i="7"/>
  <c r="B34" i="7"/>
  <c r="H32" i="7"/>
  <c r="K32" i="7" s="1"/>
  <c r="H31" i="7"/>
  <c r="K31" i="7" s="1"/>
  <c r="H30" i="7"/>
  <c r="K30" i="7" s="1"/>
  <c r="H29" i="7"/>
  <c r="K29" i="7" s="1"/>
  <c r="H28" i="7"/>
  <c r="K28" i="7" s="1"/>
  <c r="H27" i="7"/>
  <c r="K27" i="7" s="1"/>
  <c r="H26" i="7"/>
  <c r="K26" i="7" s="1"/>
  <c r="H25" i="7"/>
  <c r="K25" i="7" s="1"/>
  <c r="H24" i="7"/>
  <c r="K24" i="7" s="1"/>
  <c r="H23" i="7"/>
  <c r="K23" i="7" s="1"/>
  <c r="H22" i="7"/>
  <c r="K22" i="7" s="1"/>
  <c r="H21" i="7"/>
  <c r="K21" i="7" s="1"/>
  <c r="H20" i="7"/>
  <c r="K20" i="7" s="1"/>
  <c r="H19" i="7"/>
  <c r="K19" i="7"/>
  <c r="H18" i="7"/>
  <c r="K18" i="7" s="1"/>
  <c r="H17" i="7"/>
  <c r="K17" i="7" s="1"/>
  <c r="H16" i="7"/>
  <c r="K16" i="7" s="1"/>
  <c r="H15" i="7"/>
  <c r="K15" i="7"/>
  <c r="H14" i="7"/>
  <c r="K14" i="7" s="1"/>
  <c r="H13" i="7"/>
  <c r="K13" i="7" s="1"/>
  <c r="H12" i="7"/>
  <c r="K12" i="7" s="1"/>
  <c r="H11" i="7"/>
  <c r="K11" i="7"/>
  <c r="H10" i="7"/>
  <c r="K10" i="7" s="1"/>
  <c r="H9" i="7"/>
  <c r="V373" i="6"/>
  <c r="U364" i="6"/>
  <c r="U365" i="6"/>
  <c r="U366" i="6"/>
  <c r="U367" i="6"/>
  <c r="U368" i="6"/>
  <c r="U369" i="6"/>
  <c r="U370" i="6"/>
  <c r="U371" i="6"/>
  <c r="U372" i="6"/>
  <c r="R365" i="6"/>
  <c r="Q365" i="6"/>
  <c r="M351" i="6"/>
  <c r="M348" i="6"/>
  <c r="M347" i="6"/>
  <c r="M346" i="6"/>
  <c r="M345" i="6"/>
  <c r="M344" i="6"/>
  <c r="M343" i="6"/>
  <c r="M342" i="6"/>
  <c r="B445" i="6"/>
  <c r="B444" i="6"/>
  <c r="B443" i="6"/>
  <c r="B442" i="6"/>
  <c r="B437" i="6"/>
  <c r="B436" i="6"/>
  <c r="B435" i="6"/>
  <c r="B434" i="6"/>
  <c r="B429" i="6"/>
  <c r="B428" i="6"/>
  <c r="B425" i="6"/>
  <c r="B419" i="6"/>
  <c r="B418" i="6"/>
  <c r="B417" i="6"/>
  <c r="B416" i="6"/>
  <c r="B415" i="6"/>
  <c r="B414" i="6"/>
  <c r="B413" i="6"/>
  <c r="B408" i="6"/>
  <c r="B403" i="6"/>
  <c r="B402" i="6"/>
  <c r="B401" i="6"/>
  <c r="B400" i="6"/>
  <c r="B399" i="6"/>
  <c r="B398" i="6"/>
  <c r="B397" i="6"/>
  <c r="B392" i="6"/>
  <c r="B391" i="6"/>
  <c r="B390" i="6"/>
  <c r="B389" i="6"/>
  <c r="B388" i="6"/>
  <c r="B387" i="6"/>
  <c r="B386" i="6"/>
  <c r="B385" i="6"/>
  <c r="B384" i="6"/>
  <c r="B383" i="6"/>
  <c r="B382" i="6"/>
  <c r="B381" i="6"/>
  <c r="B380" i="6"/>
  <c r="B379" i="6"/>
  <c r="B378" i="6"/>
  <c r="B377" i="6"/>
  <c r="B376" i="6"/>
  <c r="B375" i="6"/>
  <c r="B374" i="6"/>
  <c r="B373" i="6"/>
  <c r="B372" i="6"/>
  <c r="B371" i="6"/>
  <c r="B370" i="6"/>
  <c r="B369" i="6"/>
  <c r="B363" i="6"/>
  <c r="B362" i="6"/>
  <c r="B361" i="6"/>
  <c r="B360" i="6"/>
  <c r="B359" i="6"/>
  <c r="B358" i="6"/>
  <c r="B357" i="6"/>
  <c r="B356" i="6"/>
  <c r="B355" i="6"/>
  <c r="B354" i="6"/>
  <c r="B353" i="6"/>
  <c r="B352" i="6"/>
  <c r="B351" i="6"/>
  <c r="B350" i="6"/>
  <c r="B349" i="6"/>
  <c r="B348" i="6"/>
  <c r="B347" i="6"/>
  <c r="B346" i="6"/>
  <c r="B345" i="6"/>
  <c r="B344" i="6"/>
  <c r="B343" i="6"/>
  <c r="B342" i="6"/>
  <c r="B341" i="6"/>
  <c r="B340" i="6"/>
  <c r="Q329" i="6"/>
  <c r="P329" i="6"/>
  <c r="L329" i="6"/>
  <c r="K329" i="6"/>
  <c r="J329" i="6"/>
  <c r="I329" i="6"/>
  <c r="H329" i="6"/>
  <c r="G329" i="6"/>
  <c r="F329" i="6"/>
  <c r="D329" i="6"/>
  <c r="C329" i="6"/>
  <c r="B329" i="6"/>
  <c r="L322" i="6"/>
  <c r="L321" i="6"/>
  <c r="L320" i="6"/>
  <c r="L319" i="6"/>
  <c r="L314" i="6"/>
  <c r="L313" i="6"/>
  <c r="L312" i="6"/>
  <c r="L311" i="6"/>
  <c r="L306" i="6"/>
  <c r="L305" i="6"/>
  <c r="L302" i="6"/>
  <c r="L296" i="6"/>
  <c r="L295" i="6"/>
  <c r="L294" i="6"/>
  <c r="L293" i="6"/>
  <c r="L292" i="6"/>
  <c r="L291" i="6"/>
  <c r="L290" i="6"/>
  <c r="L285" i="6"/>
  <c r="L280" i="6"/>
  <c r="L279" i="6"/>
  <c r="L278" i="6"/>
  <c r="L277" i="6"/>
  <c r="L276" i="6"/>
  <c r="L275" i="6"/>
  <c r="L274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I201" i="6"/>
  <c r="I200" i="6"/>
  <c r="J186" i="6"/>
  <c r="I186" i="6"/>
  <c r="G186" i="6"/>
  <c r="F186" i="6"/>
  <c r="E186" i="6"/>
  <c r="D186" i="6"/>
  <c r="J185" i="6"/>
  <c r="I185" i="6"/>
  <c r="G185" i="6"/>
  <c r="F185" i="6"/>
  <c r="E185" i="6"/>
  <c r="D185" i="6"/>
  <c r="J184" i="6"/>
  <c r="I184" i="6"/>
  <c r="G184" i="6"/>
  <c r="F184" i="6"/>
  <c r="E184" i="6"/>
  <c r="D184" i="6"/>
  <c r="J183" i="6"/>
  <c r="I183" i="6"/>
  <c r="G183" i="6"/>
  <c r="F183" i="6"/>
  <c r="E183" i="6"/>
  <c r="D183" i="6"/>
  <c r="J182" i="6"/>
  <c r="I182" i="6"/>
  <c r="G182" i="6"/>
  <c r="F182" i="6"/>
  <c r="E182" i="6"/>
  <c r="D182" i="6"/>
  <c r="J181" i="6"/>
  <c r="I181" i="6"/>
  <c r="G181" i="6"/>
  <c r="F181" i="6"/>
  <c r="E181" i="6"/>
  <c r="D181" i="6"/>
  <c r="J180" i="6"/>
  <c r="I180" i="6"/>
  <c r="G180" i="6"/>
  <c r="F180" i="6"/>
  <c r="E180" i="6"/>
  <c r="D180" i="6"/>
  <c r="J179" i="6"/>
  <c r="I179" i="6"/>
  <c r="G179" i="6"/>
  <c r="F179" i="6"/>
  <c r="E179" i="6"/>
  <c r="D179" i="6"/>
  <c r="J178" i="6"/>
  <c r="I178" i="6"/>
  <c r="G178" i="6"/>
  <c r="F178" i="6"/>
  <c r="E178" i="6"/>
  <c r="D178" i="6"/>
  <c r="J177" i="6"/>
  <c r="I177" i="6"/>
  <c r="G177" i="6"/>
  <c r="F177" i="6"/>
  <c r="E177" i="6"/>
  <c r="D177" i="6"/>
  <c r="J176" i="6"/>
  <c r="I176" i="6"/>
  <c r="G176" i="6"/>
  <c r="F176" i="6"/>
  <c r="E176" i="6"/>
  <c r="D176" i="6"/>
  <c r="J171" i="6"/>
  <c r="I171" i="6"/>
  <c r="G171" i="6"/>
  <c r="F171" i="6"/>
  <c r="E171" i="6"/>
  <c r="D171" i="6"/>
  <c r="J170" i="6"/>
  <c r="I170" i="6"/>
  <c r="G170" i="6"/>
  <c r="F170" i="6"/>
  <c r="E170" i="6"/>
  <c r="D170" i="6"/>
  <c r="J169" i="6"/>
  <c r="I169" i="6"/>
  <c r="G169" i="6"/>
  <c r="F169" i="6"/>
  <c r="E169" i="6"/>
  <c r="D169" i="6"/>
  <c r="J168" i="6"/>
  <c r="I168" i="6"/>
  <c r="G168" i="6"/>
  <c r="F168" i="6"/>
  <c r="E168" i="6"/>
  <c r="D168" i="6"/>
  <c r="J167" i="6"/>
  <c r="I167" i="6"/>
  <c r="G167" i="6"/>
  <c r="F167" i="6"/>
  <c r="E167" i="6"/>
  <c r="D167" i="6"/>
  <c r="J166" i="6"/>
  <c r="I166" i="6"/>
  <c r="G166" i="6"/>
  <c r="F166" i="6"/>
  <c r="E166" i="6"/>
  <c r="D166" i="6"/>
  <c r="J165" i="6"/>
  <c r="I165" i="6"/>
  <c r="G165" i="6"/>
  <c r="F165" i="6"/>
  <c r="E165" i="6"/>
  <c r="D165" i="6"/>
  <c r="J164" i="6"/>
  <c r="I164" i="6"/>
  <c r="G164" i="6"/>
  <c r="F164" i="6"/>
  <c r="E164" i="6"/>
  <c r="D164" i="6"/>
  <c r="J159" i="6"/>
  <c r="I159" i="6"/>
  <c r="G159" i="6"/>
  <c r="F159" i="6"/>
  <c r="E159" i="6"/>
  <c r="D159" i="6"/>
  <c r="J158" i="6"/>
  <c r="I158" i="6"/>
  <c r="G158" i="6"/>
  <c r="F158" i="6"/>
  <c r="E158" i="6"/>
  <c r="D158" i="6"/>
  <c r="J157" i="6"/>
  <c r="I157" i="6"/>
  <c r="G157" i="6"/>
  <c r="F157" i="6"/>
  <c r="E157" i="6"/>
  <c r="D157" i="6"/>
  <c r="J156" i="6"/>
  <c r="I156" i="6"/>
  <c r="G156" i="6"/>
  <c r="F156" i="6"/>
  <c r="E156" i="6"/>
  <c r="D156" i="6"/>
  <c r="J155" i="6"/>
  <c r="I155" i="6"/>
  <c r="G155" i="6"/>
  <c r="F155" i="6"/>
  <c r="E155" i="6"/>
  <c r="D155" i="6"/>
  <c r="J154" i="6"/>
  <c r="I154" i="6"/>
  <c r="G154" i="6"/>
  <c r="F154" i="6"/>
  <c r="E154" i="6"/>
  <c r="D154" i="6"/>
  <c r="J153" i="6"/>
  <c r="I153" i="6"/>
  <c r="G153" i="6"/>
  <c r="F153" i="6"/>
  <c r="E153" i="6"/>
  <c r="J152" i="6"/>
  <c r="I152" i="6"/>
  <c r="G152" i="6"/>
  <c r="F152" i="6"/>
  <c r="E152" i="6"/>
  <c r="D152" i="6"/>
  <c r="J151" i="6"/>
  <c r="I151" i="6"/>
  <c r="G151" i="6"/>
  <c r="F151" i="6"/>
  <c r="E151" i="6"/>
  <c r="D151" i="6"/>
  <c r="J150" i="6"/>
  <c r="I150" i="6"/>
  <c r="G150" i="6"/>
  <c r="F150" i="6"/>
  <c r="E150" i="6"/>
  <c r="D150" i="6"/>
  <c r="J145" i="6"/>
  <c r="I145" i="6"/>
  <c r="G145" i="6"/>
  <c r="F145" i="6"/>
  <c r="E145" i="6"/>
  <c r="D145" i="6"/>
  <c r="J144" i="6"/>
  <c r="I144" i="6"/>
  <c r="G144" i="6"/>
  <c r="F144" i="6"/>
  <c r="E144" i="6"/>
  <c r="D144" i="6"/>
  <c r="J143" i="6"/>
  <c r="I143" i="6"/>
  <c r="G143" i="6"/>
  <c r="F143" i="6"/>
  <c r="E143" i="6"/>
  <c r="D143" i="6"/>
  <c r="J142" i="6"/>
  <c r="I142" i="6"/>
  <c r="G142" i="6"/>
  <c r="F142" i="6"/>
  <c r="E142" i="6"/>
  <c r="D142" i="6"/>
  <c r="J141" i="6"/>
  <c r="I141" i="6"/>
  <c r="G141" i="6"/>
  <c r="F141" i="6"/>
  <c r="E141" i="6"/>
  <c r="D141" i="6"/>
  <c r="J140" i="6"/>
  <c r="I140" i="6"/>
  <c r="G140" i="6"/>
  <c r="F140" i="6"/>
  <c r="E140" i="6"/>
  <c r="D140" i="6"/>
  <c r="J139" i="6"/>
  <c r="I139" i="6"/>
  <c r="G139" i="6"/>
  <c r="F139" i="6"/>
  <c r="E139" i="6"/>
  <c r="D139" i="6"/>
  <c r="J134" i="6"/>
  <c r="I134" i="6"/>
  <c r="G134" i="6"/>
  <c r="F134" i="6"/>
  <c r="E134" i="6"/>
  <c r="D134" i="6"/>
  <c r="J133" i="6"/>
  <c r="I133" i="6"/>
  <c r="G133" i="6"/>
  <c r="F133" i="6"/>
  <c r="E133" i="6"/>
  <c r="D133" i="6"/>
  <c r="J115" i="6"/>
  <c r="I115" i="6"/>
  <c r="G115" i="6"/>
  <c r="F115" i="6"/>
  <c r="E115" i="6"/>
  <c r="D115" i="6"/>
  <c r="C115" i="6"/>
  <c r="B115" i="6"/>
  <c r="J114" i="6"/>
  <c r="I114" i="6"/>
  <c r="G114" i="6"/>
  <c r="F114" i="6"/>
  <c r="E114" i="6"/>
  <c r="D114" i="6"/>
  <c r="C114" i="6"/>
  <c r="B114" i="6"/>
  <c r="J113" i="6"/>
  <c r="I113" i="6"/>
  <c r="G113" i="6"/>
  <c r="F113" i="6"/>
  <c r="E113" i="6"/>
  <c r="D113" i="6"/>
  <c r="C113" i="6"/>
  <c r="B113" i="6"/>
  <c r="J112" i="6"/>
  <c r="I112" i="6"/>
  <c r="G112" i="6"/>
  <c r="F112" i="6"/>
  <c r="E112" i="6"/>
  <c r="D112" i="6"/>
  <c r="C112" i="6"/>
  <c r="B112" i="6"/>
  <c r="J107" i="6"/>
  <c r="I107" i="6"/>
  <c r="G107" i="6"/>
  <c r="F107" i="6"/>
  <c r="E107" i="6"/>
  <c r="D107" i="6"/>
  <c r="C107" i="6"/>
  <c r="B107" i="6"/>
  <c r="J106" i="6"/>
  <c r="I106" i="6"/>
  <c r="G106" i="6"/>
  <c r="F106" i="6"/>
  <c r="E106" i="6"/>
  <c r="D106" i="6"/>
  <c r="C106" i="6"/>
  <c r="B106" i="6"/>
  <c r="J105" i="6"/>
  <c r="I105" i="6"/>
  <c r="G105" i="6"/>
  <c r="F105" i="6"/>
  <c r="E105" i="6"/>
  <c r="D105" i="6"/>
  <c r="C105" i="6"/>
  <c r="B105" i="6"/>
  <c r="J104" i="6"/>
  <c r="I104" i="6"/>
  <c r="G104" i="6"/>
  <c r="F104" i="6"/>
  <c r="E104" i="6"/>
  <c r="D104" i="6"/>
  <c r="C104" i="6"/>
  <c r="B104" i="6"/>
  <c r="J99" i="6"/>
  <c r="I99" i="6"/>
  <c r="G99" i="6"/>
  <c r="F99" i="6"/>
  <c r="E99" i="6"/>
  <c r="D99" i="6"/>
  <c r="C99" i="6"/>
  <c r="B99" i="6"/>
  <c r="J98" i="6"/>
  <c r="I98" i="6"/>
  <c r="G98" i="6"/>
  <c r="F98" i="6"/>
  <c r="E98" i="6"/>
  <c r="D98" i="6"/>
  <c r="C98" i="6"/>
  <c r="B98" i="6"/>
  <c r="J93" i="6"/>
  <c r="I93" i="6"/>
  <c r="G93" i="6"/>
  <c r="F93" i="6"/>
  <c r="E93" i="6"/>
  <c r="D93" i="6"/>
  <c r="C93" i="6"/>
  <c r="B93" i="6"/>
  <c r="J88" i="6"/>
  <c r="I88" i="6"/>
  <c r="G88" i="6"/>
  <c r="F88" i="6"/>
  <c r="E88" i="6"/>
  <c r="D88" i="6"/>
  <c r="C88" i="6"/>
  <c r="B88" i="6"/>
  <c r="J87" i="6"/>
  <c r="I87" i="6"/>
  <c r="G87" i="6"/>
  <c r="F87" i="6"/>
  <c r="E87" i="6"/>
  <c r="D87" i="6"/>
  <c r="C87" i="6"/>
  <c r="B87" i="6"/>
  <c r="J86" i="6"/>
  <c r="I86" i="6"/>
  <c r="G86" i="6"/>
  <c r="F86" i="6"/>
  <c r="E86" i="6"/>
  <c r="D86" i="6"/>
  <c r="C86" i="6"/>
  <c r="B86" i="6"/>
  <c r="J85" i="6"/>
  <c r="I85" i="6"/>
  <c r="G85" i="6"/>
  <c r="F85" i="6"/>
  <c r="E85" i="6"/>
  <c r="D85" i="6"/>
  <c r="C85" i="6"/>
  <c r="B85" i="6"/>
  <c r="J84" i="6"/>
  <c r="I84" i="6"/>
  <c r="G84" i="6"/>
  <c r="F84" i="6"/>
  <c r="E84" i="6"/>
  <c r="D84" i="6"/>
  <c r="C84" i="6"/>
  <c r="B84" i="6"/>
  <c r="J83" i="6"/>
  <c r="I83" i="6"/>
  <c r="G83" i="6"/>
  <c r="F83" i="6"/>
  <c r="E83" i="6"/>
  <c r="D83" i="6"/>
  <c r="C83" i="6"/>
  <c r="B83" i="6"/>
  <c r="J82" i="6"/>
  <c r="I82" i="6"/>
  <c r="G82" i="6"/>
  <c r="F82" i="6"/>
  <c r="E82" i="6"/>
  <c r="D82" i="6"/>
  <c r="C82" i="6"/>
  <c r="B82" i="6"/>
  <c r="J77" i="6"/>
  <c r="I77" i="6"/>
  <c r="G77" i="6"/>
  <c r="F77" i="6"/>
  <c r="E77" i="6"/>
  <c r="D77" i="6"/>
  <c r="C77" i="6"/>
  <c r="B77" i="6"/>
  <c r="J72" i="6"/>
  <c r="I72" i="6"/>
  <c r="G72" i="6"/>
  <c r="F72" i="6"/>
  <c r="E72" i="6"/>
  <c r="D72" i="6"/>
  <c r="C72" i="6"/>
  <c r="B72" i="6"/>
  <c r="J71" i="6"/>
  <c r="I71" i="6"/>
  <c r="G71" i="6"/>
  <c r="F71" i="6"/>
  <c r="E71" i="6"/>
  <c r="D71" i="6"/>
  <c r="C71" i="6"/>
  <c r="B71" i="6"/>
  <c r="J70" i="6"/>
  <c r="I70" i="6"/>
  <c r="G70" i="6"/>
  <c r="F70" i="6"/>
  <c r="E70" i="6"/>
  <c r="D70" i="6"/>
  <c r="C70" i="6"/>
  <c r="B70" i="6"/>
  <c r="J69" i="6"/>
  <c r="I69" i="6"/>
  <c r="G69" i="6"/>
  <c r="F69" i="6"/>
  <c r="E69" i="6"/>
  <c r="D69" i="6"/>
  <c r="C69" i="6"/>
  <c r="B69" i="6"/>
  <c r="J68" i="6"/>
  <c r="I68" i="6"/>
  <c r="G68" i="6"/>
  <c r="F68" i="6"/>
  <c r="E68" i="6"/>
  <c r="D68" i="6"/>
  <c r="C68" i="6"/>
  <c r="B68" i="6"/>
  <c r="J67" i="6"/>
  <c r="I67" i="6"/>
  <c r="G67" i="6"/>
  <c r="F67" i="6"/>
  <c r="E67" i="6"/>
  <c r="D67" i="6"/>
  <c r="C67" i="6"/>
  <c r="B67" i="6"/>
  <c r="J66" i="6"/>
  <c r="I66" i="6"/>
  <c r="G66" i="6"/>
  <c r="F66" i="6"/>
  <c r="E66" i="6"/>
  <c r="D66" i="6"/>
  <c r="C66" i="6"/>
  <c r="B66" i="6"/>
  <c r="J61" i="6"/>
  <c r="I61" i="6"/>
  <c r="G61" i="6"/>
  <c r="F61" i="6"/>
  <c r="E61" i="6"/>
  <c r="D61" i="6"/>
  <c r="C61" i="6"/>
  <c r="B61" i="6"/>
  <c r="J60" i="6"/>
  <c r="I60" i="6"/>
  <c r="G60" i="6"/>
  <c r="F60" i="6"/>
  <c r="E60" i="6"/>
  <c r="D60" i="6"/>
  <c r="C60" i="6"/>
  <c r="B60" i="6"/>
  <c r="J59" i="6"/>
  <c r="I59" i="6"/>
  <c r="G59" i="6"/>
  <c r="F59" i="6"/>
  <c r="E59" i="6"/>
  <c r="D59" i="6"/>
  <c r="C59" i="6"/>
  <c r="B59" i="6"/>
  <c r="J58" i="6"/>
  <c r="I58" i="6"/>
  <c r="G58" i="6"/>
  <c r="F58" i="6"/>
  <c r="E58" i="6"/>
  <c r="D58" i="6"/>
  <c r="C58" i="6"/>
  <c r="B58" i="6"/>
  <c r="J57" i="6"/>
  <c r="I57" i="6"/>
  <c r="G57" i="6"/>
  <c r="F57" i="6"/>
  <c r="E57" i="6"/>
  <c r="D57" i="6"/>
  <c r="C57" i="6"/>
  <c r="B57" i="6"/>
  <c r="J56" i="6"/>
  <c r="I56" i="6"/>
  <c r="G56" i="6"/>
  <c r="F56" i="6"/>
  <c r="E56" i="6"/>
  <c r="D56" i="6"/>
  <c r="C56" i="6"/>
  <c r="B56" i="6"/>
  <c r="J55" i="6"/>
  <c r="I55" i="6"/>
  <c r="G55" i="6"/>
  <c r="F55" i="6"/>
  <c r="E55" i="6"/>
  <c r="D55" i="6"/>
  <c r="C55" i="6"/>
  <c r="B55" i="6"/>
  <c r="J54" i="6"/>
  <c r="I54" i="6"/>
  <c r="G54" i="6"/>
  <c r="F54" i="6"/>
  <c r="E54" i="6"/>
  <c r="D54" i="6"/>
  <c r="C54" i="6"/>
  <c r="B54" i="6"/>
  <c r="J53" i="6"/>
  <c r="I53" i="6"/>
  <c r="G53" i="6"/>
  <c r="F53" i="6"/>
  <c r="E53" i="6"/>
  <c r="D53" i="6"/>
  <c r="C53" i="6"/>
  <c r="B53" i="6"/>
  <c r="J52" i="6"/>
  <c r="I52" i="6"/>
  <c r="G52" i="6"/>
  <c r="F52" i="6"/>
  <c r="E52" i="6"/>
  <c r="D52" i="6"/>
  <c r="C52" i="6"/>
  <c r="B52" i="6"/>
  <c r="J51" i="6"/>
  <c r="I51" i="6"/>
  <c r="G51" i="6"/>
  <c r="F51" i="6"/>
  <c r="E51" i="6"/>
  <c r="D51" i="6"/>
  <c r="C51" i="6"/>
  <c r="B51" i="6"/>
  <c r="J50" i="6"/>
  <c r="I50" i="6"/>
  <c r="G50" i="6"/>
  <c r="F50" i="6"/>
  <c r="E50" i="6"/>
  <c r="D50" i="6"/>
  <c r="C50" i="6"/>
  <c r="B50" i="6"/>
  <c r="J49" i="6"/>
  <c r="I49" i="6"/>
  <c r="G49" i="6"/>
  <c r="F49" i="6"/>
  <c r="E49" i="6"/>
  <c r="D49" i="6"/>
  <c r="C49" i="6"/>
  <c r="B49" i="6"/>
  <c r="J48" i="6"/>
  <c r="I48" i="6"/>
  <c r="G48" i="6"/>
  <c r="F48" i="6"/>
  <c r="E48" i="6"/>
  <c r="D48" i="6"/>
  <c r="C48" i="6"/>
  <c r="B48" i="6"/>
  <c r="J47" i="6"/>
  <c r="I47" i="6"/>
  <c r="G47" i="6"/>
  <c r="F47" i="6"/>
  <c r="E47" i="6"/>
  <c r="D47" i="6"/>
  <c r="C47" i="6"/>
  <c r="B47" i="6"/>
  <c r="J46" i="6"/>
  <c r="I46" i="6"/>
  <c r="G46" i="6"/>
  <c r="F46" i="6"/>
  <c r="E46" i="6"/>
  <c r="D46" i="6"/>
  <c r="C46" i="6"/>
  <c r="B46" i="6"/>
  <c r="J45" i="6"/>
  <c r="I45" i="6"/>
  <c r="G45" i="6"/>
  <c r="F45" i="6"/>
  <c r="E45" i="6"/>
  <c r="D45" i="6"/>
  <c r="C45" i="6"/>
  <c r="B45" i="6"/>
  <c r="J44" i="6"/>
  <c r="I44" i="6"/>
  <c r="G44" i="6"/>
  <c r="F44" i="6"/>
  <c r="E44" i="6"/>
  <c r="D44" i="6"/>
  <c r="C44" i="6"/>
  <c r="B44" i="6"/>
  <c r="J43" i="6"/>
  <c r="I43" i="6"/>
  <c r="G43" i="6"/>
  <c r="F43" i="6"/>
  <c r="E43" i="6"/>
  <c r="D43" i="6"/>
  <c r="C43" i="6"/>
  <c r="B43" i="6"/>
  <c r="J42" i="6"/>
  <c r="I42" i="6"/>
  <c r="G42" i="6"/>
  <c r="F42" i="6"/>
  <c r="E42" i="6"/>
  <c r="D42" i="6"/>
  <c r="C42" i="6"/>
  <c r="B42" i="6"/>
  <c r="J41" i="6"/>
  <c r="I41" i="6"/>
  <c r="G41" i="6"/>
  <c r="F41" i="6"/>
  <c r="E41" i="6"/>
  <c r="D41" i="6"/>
  <c r="C41" i="6"/>
  <c r="B41" i="6"/>
  <c r="J40" i="6"/>
  <c r="I40" i="6"/>
  <c r="G40" i="6"/>
  <c r="F40" i="6"/>
  <c r="E40" i="6"/>
  <c r="D40" i="6"/>
  <c r="C40" i="6"/>
  <c r="B40" i="6"/>
  <c r="J39" i="6"/>
  <c r="I39" i="6"/>
  <c r="G39" i="6"/>
  <c r="F39" i="6"/>
  <c r="E39" i="6"/>
  <c r="D39" i="6"/>
  <c r="C39" i="6"/>
  <c r="B39" i="6"/>
  <c r="J38" i="6"/>
  <c r="I38" i="6"/>
  <c r="G38" i="6"/>
  <c r="F38" i="6"/>
  <c r="E38" i="6"/>
  <c r="D38" i="6"/>
  <c r="C38" i="6"/>
  <c r="B38" i="6"/>
  <c r="J32" i="6"/>
  <c r="I32" i="6"/>
  <c r="G32" i="6"/>
  <c r="F32" i="6"/>
  <c r="E32" i="6"/>
  <c r="D32" i="6"/>
  <c r="C32" i="6"/>
  <c r="B32" i="6"/>
  <c r="J31" i="6"/>
  <c r="I31" i="6"/>
  <c r="G31" i="6"/>
  <c r="F31" i="6"/>
  <c r="E31" i="6"/>
  <c r="D31" i="6"/>
  <c r="C31" i="6"/>
  <c r="B31" i="6"/>
  <c r="J30" i="6"/>
  <c r="I30" i="6"/>
  <c r="G30" i="6"/>
  <c r="F30" i="6"/>
  <c r="E30" i="6"/>
  <c r="D30" i="6"/>
  <c r="C30" i="6"/>
  <c r="B30" i="6"/>
  <c r="J29" i="6"/>
  <c r="I29" i="6"/>
  <c r="G29" i="6"/>
  <c r="F29" i="6"/>
  <c r="E29" i="6"/>
  <c r="D29" i="6"/>
  <c r="C29" i="6"/>
  <c r="B29" i="6"/>
  <c r="J28" i="6"/>
  <c r="I28" i="6"/>
  <c r="G28" i="6"/>
  <c r="F28" i="6"/>
  <c r="E28" i="6"/>
  <c r="D28" i="6"/>
  <c r="C28" i="6"/>
  <c r="B28" i="6"/>
  <c r="J27" i="6"/>
  <c r="I27" i="6"/>
  <c r="G27" i="6"/>
  <c r="F27" i="6"/>
  <c r="E27" i="6"/>
  <c r="D27" i="6"/>
  <c r="C27" i="6"/>
  <c r="B27" i="6"/>
  <c r="J26" i="6"/>
  <c r="I26" i="6"/>
  <c r="G26" i="6"/>
  <c r="F26" i="6"/>
  <c r="E26" i="6"/>
  <c r="D26" i="6"/>
  <c r="C26" i="6"/>
  <c r="B26" i="6"/>
  <c r="J25" i="6"/>
  <c r="I25" i="6"/>
  <c r="G25" i="6"/>
  <c r="F25" i="6"/>
  <c r="E25" i="6"/>
  <c r="D25" i="6"/>
  <c r="C25" i="6"/>
  <c r="B25" i="6"/>
  <c r="J24" i="6"/>
  <c r="I24" i="6"/>
  <c r="G24" i="6"/>
  <c r="F24" i="6"/>
  <c r="E24" i="6"/>
  <c r="D24" i="6"/>
  <c r="C24" i="6"/>
  <c r="B24" i="6"/>
  <c r="J23" i="6"/>
  <c r="I23" i="6"/>
  <c r="G23" i="6"/>
  <c r="F23" i="6"/>
  <c r="E23" i="6"/>
  <c r="D23" i="6"/>
  <c r="C23" i="6"/>
  <c r="B23" i="6"/>
  <c r="J22" i="6"/>
  <c r="I22" i="6"/>
  <c r="G22" i="6"/>
  <c r="F22" i="6"/>
  <c r="E22" i="6"/>
  <c r="D22" i="6"/>
  <c r="C22" i="6"/>
  <c r="B22" i="6"/>
  <c r="J21" i="6"/>
  <c r="I21" i="6"/>
  <c r="G21" i="6"/>
  <c r="F21" i="6"/>
  <c r="E21" i="6"/>
  <c r="D21" i="6"/>
  <c r="C21" i="6"/>
  <c r="B21" i="6"/>
  <c r="J20" i="6"/>
  <c r="I20" i="6"/>
  <c r="G20" i="6"/>
  <c r="F20" i="6"/>
  <c r="E20" i="6"/>
  <c r="D20" i="6"/>
  <c r="C20" i="6"/>
  <c r="B20" i="6"/>
  <c r="J19" i="6"/>
  <c r="I19" i="6"/>
  <c r="G19" i="6"/>
  <c r="F19" i="6"/>
  <c r="E19" i="6"/>
  <c r="D19" i="6"/>
  <c r="C19" i="6"/>
  <c r="B19" i="6"/>
  <c r="J18" i="6"/>
  <c r="I18" i="6"/>
  <c r="G18" i="6"/>
  <c r="F18" i="6"/>
  <c r="E18" i="6"/>
  <c r="D18" i="6"/>
  <c r="C18" i="6"/>
  <c r="B18" i="6"/>
  <c r="J17" i="6"/>
  <c r="I17" i="6"/>
  <c r="G17" i="6"/>
  <c r="F17" i="6"/>
  <c r="E17" i="6"/>
  <c r="D17" i="6"/>
  <c r="C17" i="6"/>
  <c r="B17" i="6"/>
  <c r="J16" i="6"/>
  <c r="I16" i="6"/>
  <c r="G16" i="6"/>
  <c r="F16" i="6"/>
  <c r="E16" i="6"/>
  <c r="D16" i="6"/>
  <c r="C16" i="6"/>
  <c r="B16" i="6"/>
  <c r="J15" i="6"/>
  <c r="I15" i="6"/>
  <c r="G15" i="6"/>
  <c r="F15" i="6"/>
  <c r="E15" i="6"/>
  <c r="D15" i="6"/>
  <c r="C15" i="6"/>
  <c r="B15" i="6"/>
  <c r="J14" i="6"/>
  <c r="I14" i="6"/>
  <c r="G14" i="6"/>
  <c r="F14" i="6"/>
  <c r="E14" i="6"/>
  <c r="D14" i="6"/>
  <c r="C14" i="6"/>
  <c r="B14" i="6"/>
  <c r="J13" i="6"/>
  <c r="I13" i="6"/>
  <c r="G13" i="6"/>
  <c r="F13" i="6"/>
  <c r="E13" i="6"/>
  <c r="D13" i="6"/>
  <c r="C13" i="6"/>
  <c r="B13" i="6"/>
  <c r="J12" i="6"/>
  <c r="I12" i="6"/>
  <c r="G12" i="6"/>
  <c r="F12" i="6"/>
  <c r="E12" i="6"/>
  <c r="D12" i="6"/>
  <c r="C12" i="6"/>
  <c r="B12" i="6"/>
  <c r="J11" i="6"/>
  <c r="I11" i="6"/>
  <c r="G11" i="6"/>
  <c r="F11" i="6"/>
  <c r="E11" i="6"/>
  <c r="D11" i="6"/>
  <c r="C11" i="6"/>
  <c r="B11" i="6"/>
  <c r="J10" i="6"/>
  <c r="I10" i="6"/>
  <c r="G10" i="6"/>
  <c r="F10" i="6"/>
  <c r="E10" i="6"/>
  <c r="D10" i="6"/>
  <c r="C10" i="6"/>
  <c r="B10" i="6"/>
  <c r="J9" i="6"/>
  <c r="I9" i="6"/>
  <c r="G9" i="6"/>
  <c r="F9" i="6"/>
  <c r="E9" i="6"/>
  <c r="D9" i="6"/>
  <c r="C9" i="6"/>
  <c r="B9" i="6"/>
  <c r="A334" i="6"/>
  <c r="A332" i="6"/>
  <c r="A211" i="6"/>
  <c r="A209" i="6"/>
  <c r="K193" i="6"/>
  <c r="N193" i="6" s="1"/>
  <c r="J193" i="6"/>
  <c r="I193" i="6"/>
  <c r="H193" i="6"/>
  <c r="G193" i="6"/>
  <c r="F193" i="6"/>
  <c r="E193" i="6"/>
  <c r="D193" i="6"/>
  <c r="N191" i="6"/>
  <c r="A128" i="6"/>
  <c r="A126" i="6"/>
  <c r="X118" i="6"/>
  <c r="Y116" i="6"/>
  <c r="L322" i="5"/>
  <c r="L321" i="5"/>
  <c r="L320" i="5"/>
  <c r="L314" i="5"/>
  <c r="L312" i="5"/>
  <c r="L306" i="5"/>
  <c r="L305" i="5"/>
  <c r="L302" i="5"/>
  <c r="L295" i="5"/>
  <c r="L294" i="5"/>
  <c r="L293" i="5"/>
  <c r="L291" i="5"/>
  <c r="L290" i="5"/>
  <c r="L285" i="5"/>
  <c r="L279" i="5"/>
  <c r="L278" i="5"/>
  <c r="L277" i="5"/>
  <c r="L275" i="5"/>
  <c r="L274" i="5"/>
  <c r="L269" i="5"/>
  <c r="L267" i="5"/>
  <c r="L265" i="5"/>
  <c r="L263" i="5"/>
  <c r="L262" i="5"/>
  <c r="L261" i="5"/>
  <c r="L259" i="5"/>
  <c r="L258" i="5"/>
  <c r="L257" i="5"/>
  <c r="L255" i="5"/>
  <c r="L253" i="5"/>
  <c r="L251" i="5"/>
  <c r="L250" i="5"/>
  <c r="L249" i="5"/>
  <c r="L247" i="5"/>
  <c r="L246" i="5"/>
  <c r="L240" i="5"/>
  <c r="L238" i="5"/>
  <c r="L236" i="5"/>
  <c r="L234" i="5"/>
  <c r="L233" i="5"/>
  <c r="L232" i="5"/>
  <c r="L230" i="5"/>
  <c r="L229" i="5"/>
  <c r="L228" i="5"/>
  <c r="L226" i="5"/>
  <c r="L224" i="5"/>
  <c r="L222" i="5"/>
  <c r="L221" i="5"/>
  <c r="L220" i="5"/>
  <c r="L218" i="5"/>
  <c r="L217" i="5"/>
  <c r="I201" i="5"/>
  <c r="J186" i="5"/>
  <c r="G186" i="5"/>
  <c r="E186" i="5"/>
  <c r="J185" i="5"/>
  <c r="G185" i="5"/>
  <c r="E185" i="5"/>
  <c r="D185" i="5"/>
  <c r="J184" i="5"/>
  <c r="I184" i="5"/>
  <c r="G184" i="5"/>
  <c r="E184" i="5"/>
  <c r="D184" i="5"/>
  <c r="J183" i="5"/>
  <c r="G183" i="5"/>
  <c r="E183" i="5"/>
  <c r="J182" i="5"/>
  <c r="I182" i="5"/>
  <c r="G182" i="5"/>
  <c r="E182" i="5"/>
  <c r="D182" i="5"/>
  <c r="J181" i="5"/>
  <c r="G181" i="5"/>
  <c r="E181" i="5"/>
  <c r="D181" i="5"/>
  <c r="J180" i="5"/>
  <c r="G180" i="5"/>
  <c r="E180" i="5"/>
  <c r="J179" i="5"/>
  <c r="G179" i="5"/>
  <c r="E179" i="5"/>
  <c r="D179" i="5"/>
  <c r="J178" i="5"/>
  <c r="I178" i="5"/>
  <c r="G178" i="5"/>
  <c r="E178" i="5"/>
  <c r="D178" i="5"/>
  <c r="J177" i="5"/>
  <c r="G177" i="5"/>
  <c r="E177" i="5"/>
  <c r="J176" i="5"/>
  <c r="I176" i="5"/>
  <c r="G176" i="5"/>
  <c r="E176" i="5"/>
  <c r="D176" i="5"/>
  <c r="J171" i="5"/>
  <c r="G171" i="5"/>
  <c r="E171" i="5"/>
  <c r="D171" i="5"/>
  <c r="J170" i="5"/>
  <c r="I170" i="5"/>
  <c r="G170" i="5"/>
  <c r="E170" i="5"/>
  <c r="D170" i="5"/>
  <c r="J169" i="5"/>
  <c r="G169" i="5"/>
  <c r="E169" i="5"/>
  <c r="D169" i="5"/>
  <c r="J168" i="5"/>
  <c r="I168" i="5"/>
  <c r="G168" i="5"/>
  <c r="E168" i="5"/>
  <c r="D168" i="5"/>
  <c r="J167" i="5"/>
  <c r="G167" i="5"/>
  <c r="E167" i="5"/>
  <c r="J166" i="5"/>
  <c r="G166" i="5"/>
  <c r="E166" i="5"/>
  <c r="D166" i="5"/>
  <c r="J165" i="5"/>
  <c r="G165" i="5"/>
  <c r="E165" i="5"/>
  <c r="D165" i="5"/>
  <c r="J164" i="5"/>
  <c r="I164" i="5"/>
  <c r="G164" i="5"/>
  <c r="E164" i="5"/>
  <c r="J159" i="5"/>
  <c r="G159" i="5"/>
  <c r="E159" i="5"/>
  <c r="D159" i="5"/>
  <c r="J158" i="5"/>
  <c r="I158" i="5"/>
  <c r="G158" i="5"/>
  <c r="E158" i="5"/>
  <c r="D158" i="5"/>
  <c r="J157" i="5"/>
  <c r="G157" i="5"/>
  <c r="E157" i="5"/>
  <c r="J156" i="5"/>
  <c r="G156" i="5"/>
  <c r="E156" i="5"/>
  <c r="D156" i="5"/>
  <c r="J155" i="5"/>
  <c r="G155" i="5"/>
  <c r="E155" i="5"/>
  <c r="D155" i="5"/>
  <c r="J154" i="5"/>
  <c r="I154" i="5"/>
  <c r="G154" i="5"/>
  <c r="E154" i="5"/>
  <c r="J153" i="5"/>
  <c r="G153" i="5"/>
  <c r="E153" i="5"/>
  <c r="D153" i="5"/>
  <c r="J152" i="5"/>
  <c r="I152" i="5"/>
  <c r="G152" i="5"/>
  <c r="E152" i="5"/>
  <c r="D152" i="5"/>
  <c r="J151" i="5"/>
  <c r="G151" i="5"/>
  <c r="E151" i="5"/>
  <c r="J150" i="5"/>
  <c r="G150" i="5"/>
  <c r="E150" i="5"/>
  <c r="D150" i="5"/>
  <c r="J145" i="5"/>
  <c r="G145" i="5"/>
  <c r="E145" i="5"/>
  <c r="D145" i="5"/>
  <c r="J144" i="5"/>
  <c r="I144" i="5"/>
  <c r="G144" i="5"/>
  <c r="E144" i="5"/>
  <c r="J143" i="5"/>
  <c r="G143" i="5"/>
  <c r="E143" i="5"/>
  <c r="D143" i="5"/>
  <c r="J142" i="5"/>
  <c r="I142" i="5"/>
  <c r="G142" i="5"/>
  <c r="E142" i="5"/>
  <c r="D142" i="5"/>
  <c r="J141" i="5"/>
  <c r="G141" i="5"/>
  <c r="E141" i="5"/>
  <c r="J140" i="5"/>
  <c r="I140" i="5"/>
  <c r="G140" i="5"/>
  <c r="E140" i="5"/>
  <c r="D140" i="5"/>
  <c r="J139" i="5"/>
  <c r="G139" i="5"/>
  <c r="E139" i="5"/>
  <c r="D139" i="5"/>
  <c r="J134" i="5"/>
  <c r="G134" i="5"/>
  <c r="F134" i="5"/>
  <c r="E134" i="5"/>
  <c r="J133" i="5"/>
  <c r="G133" i="5"/>
  <c r="F133" i="5"/>
  <c r="E133" i="5"/>
  <c r="J115" i="5"/>
  <c r="G115" i="5"/>
  <c r="E115" i="5"/>
  <c r="C115" i="5"/>
  <c r="B115" i="5"/>
  <c r="J114" i="5"/>
  <c r="G114" i="5"/>
  <c r="E114" i="5"/>
  <c r="D114" i="5"/>
  <c r="C114" i="5"/>
  <c r="J113" i="5"/>
  <c r="I113" i="5"/>
  <c r="G113" i="5"/>
  <c r="E113" i="5"/>
  <c r="C113" i="5"/>
  <c r="B113" i="5"/>
  <c r="J112" i="5"/>
  <c r="G112" i="5"/>
  <c r="E112" i="5"/>
  <c r="D112" i="5"/>
  <c r="C112" i="5"/>
  <c r="J107" i="5"/>
  <c r="I107" i="5"/>
  <c r="G107" i="5"/>
  <c r="F107" i="5"/>
  <c r="E107" i="5"/>
  <c r="C107" i="5"/>
  <c r="B107" i="5"/>
  <c r="J106" i="5"/>
  <c r="G106" i="5"/>
  <c r="E106" i="5"/>
  <c r="C106" i="5"/>
  <c r="J105" i="5"/>
  <c r="I105" i="5"/>
  <c r="G105" i="5"/>
  <c r="F105" i="5"/>
  <c r="E105" i="5"/>
  <c r="C105" i="5"/>
  <c r="B105" i="5"/>
  <c r="J104" i="5"/>
  <c r="G104" i="5"/>
  <c r="E104" i="5"/>
  <c r="C104" i="5"/>
  <c r="J99" i="5"/>
  <c r="I99" i="5"/>
  <c r="G99" i="5"/>
  <c r="F99" i="5"/>
  <c r="E99" i="5"/>
  <c r="C99" i="5"/>
  <c r="B99" i="5"/>
  <c r="J98" i="5"/>
  <c r="G98" i="5"/>
  <c r="E98" i="5"/>
  <c r="C98" i="5"/>
  <c r="J93" i="5"/>
  <c r="I93" i="5"/>
  <c r="G93" i="5"/>
  <c r="F93" i="5"/>
  <c r="E93" i="5"/>
  <c r="D93" i="5"/>
  <c r="C93" i="5"/>
  <c r="B93" i="5"/>
  <c r="J88" i="5"/>
  <c r="I88" i="5"/>
  <c r="G88" i="5"/>
  <c r="E88" i="5"/>
  <c r="C88" i="5"/>
  <c r="J87" i="5"/>
  <c r="G87" i="5"/>
  <c r="F87" i="5"/>
  <c r="E87" i="5"/>
  <c r="C87" i="5"/>
  <c r="B87" i="5"/>
  <c r="J86" i="5"/>
  <c r="G86" i="5"/>
  <c r="E86" i="5"/>
  <c r="C86" i="5"/>
  <c r="J85" i="5"/>
  <c r="G85" i="5"/>
  <c r="F85" i="5"/>
  <c r="E85" i="5"/>
  <c r="C85" i="5"/>
  <c r="B85" i="5"/>
  <c r="J84" i="5"/>
  <c r="I84" i="5"/>
  <c r="G84" i="5"/>
  <c r="E84" i="5"/>
  <c r="C84" i="5"/>
  <c r="J83" i="5"/>
  <c r="G83" i="5"/>
  <c r="F83" i="5"/>
  <c r="E83" i="5"/>
  <c r="C83" i="5"/>
  <c r="B83" i="5"/>
  <c r="J82" i="5"/>
  <c r="I82" i="5"/>
  <c r="G82" i="5"/>
  <c r="E82" i="5"/>
  <c r="C82" i="5"/>
  <c r="J77" i="5"/>
  <c r="I77" i="5"/>
  <c r="G77" i="5"/>
  <c r="E77" i="5"/>
  <c r="D77" i="5"/>
  <c r="C77" i="5"/>
  <c r="J72" i="5"/>
  <c r="G72" i="5"/>
  <c r="E72" i="5"/>
  <c r="D72" i="5"/>
  <c r="C72" i="5"/>
  <c r="J71" i="5"/>
  <c r="G71" i="5"/>
  <c r="F71" i="5"/>
  <c r="E71" i="5"/>
  <c r="C71" i="5"/>
  <c r="J70" i="5"/>
  <c r="I70" i="5"/>
  <c r="G70" i="5"/>
  <c r="E70" i="5"/>
  <c r="D70" i="5"/>
  <c r="C70" i="5"/>
  <c r="J69" i="5"/>
  <c r="G69" i="5"/>
  <c r="F69" i="5"/>
  <c r="E69" i="5"/>
  <c r="C69" i="5"/>
  <c r="J68" i="5"/>
  <c r="I68" i="5"/>
  <c r="G68" i="5"/>
  <c r="E68" i="5"/>
  <c r="D68" i="5"/>
  <c r="C68" i="5"/>
  <c r="J67" i="5"/>
  <c r="G67" i="5"/>
  <c r="F67" i="5"/>
  <c r="E67" i="5"/>
  <c r="C67" i="5"/>
  <c r="J66" i="5"/>
  <c r="G66" i="5"/>
  <c r="E66" i="5"/>
  <c r="D66" i="5"/>
  <c r="C66" i="5"/>
  <c r="J61" i="5"/>
  <c r="I61" i="5"/>
  <c r="G61" i="5"/>
  <c r="F61" i="5"/>
  <c r="E61" i="5"/>
  <c r="C61" i="5"/>
  <c r="J60" i="5"/>
  <c r="G60" i="5"/>
  <c r="E60" i="5"/>
  <c r="D60" i="5"/>
  <c r="C60" i="5"/>
  <c r="J59" i="5"/>
  <c r="G59" i="5"/>
  <c r="F59" i="5"/>
  <c r="E59" i="5"/>
  <c r="C59" i="5"/>
  <c r="J58" i="5"/>
  <c r="G58" i="5"/>
  <c r="E58" i="5"/>
  <c r="D58" i="5"/>
  <c r="C58" i="5"/>
  <c r="J57" i="5"/>
  <c r="I57" i="5"/>
  <c r="G57" i="5"/>
  <c r="F57" i="5"/>
  <c r="E57" i="5"/>
  <c r="C57" i="5"/>
  <c r="J56" i="5"/>
  <c r="G56" i="5"/>
  <c r="E56" i="5"/>
  <c r="D56" i="5"/>
  <c r="C56" i="5"/>
  <c r="J55" i="5"/>
  <c r="I55" i="5"/>
  <c r="G55" i="5"/>
  <c r="F55" i="5"/>
  <c r="E55" i="5"/>
  <c r="C55" i="5"/>
  <c r="J54" i="5"/>
  <c r="G54" i="5"/>
  <c r="E54" i="5"/>
  <c r="D54" i="5"/>
  <c r="C54" i="5"/>
  <c r="J53" i="5"/>
  <c r="G53" i="5"/>
  <c r="F53" i="5"/>
  <c r="E53" i="5"/>
  <c r="C53" i="5"/>
  <c r="J52" i="5"/>
  <c r="G52" i="5"/>
  <c r="E52" i="5"/>
  <c r="D52" i="5"/>
  <c r="C52" i="5"/>
  <c r="J51" i="5"/>
  <c r="I51" i="5"/>
  <c r="G51" i="5"/>
  <c r="F51" i="5"/>
  <c r="E51" i="5"/>
  <c r="C51" i="5"/>
  <c r="J50" i="5"/>
  <c r="G50" i="5"/>
  <c r="E50" i="5"/>
  <c r="D50" i="5"/>
  <c r="C50" i="5"/>
  <c r="J49" i="5"/>
  <c r="I49" i="5"/>
  <c r="G49" i="5"/>
  <c r="F49" i="5"/>
  <c r="E49" i="5"/>
  <c r="C49" i="5"/>
  <c r="J48" i="5"/>
  <c r="G48" i="5"/>
  <c r="E48" i="5"/>
  <c r="D48" i="5"/>
  <c r="C48" i="5"/>
  <c r="J47" i="5"/>
  <c r="G47" i="5"/>
  <c r="F47" i="5"/>
  <c r="E47" i="5"/>
  <c r="C47" i="5"/>
  <c r="J46" i="5"/>
  <c r="G46" i="5"/>
  <c r="E46" i="5"/>
  <c r="D46" i="5"/>
  <c r="C46" i="5"/>
  <c r="J45" i="5"/>
  <c r="I45" i="5"/>
  <c r="G45" i="5"/>
  <c r="F45" i="5"/>
  <c r="E45" i="5"/>
  <c r="C45" i="5"/>
  <c r="J44" i="5"/>
  <c r="G44" i="5"/>
  <c r="E44" i="5"/>
  <c r="D44" i="5"/>
  <c r="C44" i="5"/>
  <c r="B44" i="5"/>
  <c r="J43" i="5"/>
  <c r="I43" i="5"/>
  <c r="F43" i="5"/>
  <c r="E43" i="5"/>
  <c r="D43" i="5"/>
  <c r="B43" i="5"/>
  <c r="J42" i="5"/>
  <c r="G42" i="5"/>
  <c r="E42" i="5"/>
  <c r="C42" i="5"/>
  <c r="B42" i="5"/>
  <c r="J41" i="5"/>
  <c r="G41" i="5"/>
  <c r="F41" i="5"/>
  <c r="D41" i="5"/>
  <c r="C41" i="5"/>
  <c r="B41" i="5"/>
  <c r="J40" i="5"/>
  <c r="G40" i="5"/>
  <c r="E40" i="5"/>
  <c r="C40" i="5"/>
  <c r="B40" i="5"/>
  <c r="J39" i="5"/>
  <c r="I39" i="5"/>
  <c r="F39" i="5"/>
  <c r="E39" i="5"/>
  <c r="D39" i="5"/>
  <c r="B39" i="5"/>
  <c r="J38" i="5"/>
  <c r="G38" i="5"/>
  <c r="F38" i="5"/>
  <c r="E38" i="5"/>
  <c r="C38" i="5"/>
  <c r="B38" i="5"/>
  <c r="I32" i="5"/>
  <c r="F32" i="5"/>
  <c r="D32" i="5"/>
  <c r="C32" i="5"/>
  <c r="B32" i="5"/>
  <c r="I31" i="5"/>
  <c r="F31" i="5"/>
  <c r="E31" i="5"/>
  <c r="D31" i="5"/>
  <c r="B31" i="5"/>
  <c r="J30" i="5"/>
  <c r="I30" i="5"/>
  <c r="F30" i="5"/>
  <c r="D30" i="5"/>
  <c r="C30" i="5"/>
  <c r="B30" i="5"/>
  <c r="I29" i="5"/>
  <c r="F29" i="5"/>
  <c r="E29" i="5"/>
  <c r="D29" i="5"/>
  <c r="B29" i="5"/>
  <c r="J28" i="5"/>
  <c r="I28" i="5"/>
  <c r="F28" i="5"/>
  <c r="D28" i="5"/>
  <c r="C28" i="5"/>
  <c r="B28" i="5"/>
  <c r="I27" i="5"/>
  <c r="F27" i="5"/>
  <c r="E27" i="5"/>
  <c r="D27" i="5"/>
  <c r="B27" i="5"/>
  <c r="I26" i="5"/>
  <c r="F26" i="5"/>
  <c r="D26" i="5"/>
  <c r="C26" i="5"/>
  <c r="B26" i="5"/>
  <c r="I25" i="5"/>
  <c r="F25" i="5"/>
  <c r="E25" i="5"/>
  <c r="D25" i="5"/>
  <c r="B25" i="5"/>
  <c r="J24" i="5"/>
  <c r="I24" i="5"/>
  <c r="F24" i="5"/>
  <c r="D24" i="5"/>
  <c r="C24" i="5"/>
  <c r="B24" i="5"/>
  <c r="I23" i="5"/>
  <c r="F23" i="5"/>
  <c r="E23" i="5"/>
  <c r="D23" i="5"/>
  <c r="B23" i="5"/>
  <c r="J22" i="5"/>
  <c r="I22" i="5"/>
  <c r="F22" i="5"/>
  <c r="D22" i="5"/>
  <c r="C22" i="5"/>
  <c r="B22" i="5"/>
  <c r="I21" i="5"/>
  <c r="F21" i="5"/>
  <c r="E21" i="5"/>
  <c r="D21" i="5"/>
  <c r="B21" i="5"/>
  <c r="I20" i="5"/>
  <c r="F20" i="5"/>
  <c r="D20" i="5"/>
  <c r="C20" i="5"/>
  <c r="B20" i="5"/>
  <c r="I19" i="5"/>
  <c r="F19" i="5"/>
  <c r="E19" i="5"/>
  <c r="D19" i="5"/>
  <c r="B19" i="5"/>
  <c r="J18" i="5"/>
  <c r="I18" i="5"/>
  <c r="F18" i="5"/>
  <c r="D18" i="5"/>
  <c r="C18" i="5"/>
  <c r="B18" i="5"/>
  <c r="I17" i="5"/>
  <c r="F17" i="5"/>
  <c r="E17" i="5"/>
  <c r="D17" i="5"/>
  <c r="B17" i="5"/>
  <c r="J16" i="5"/>
  <c r="I16" i="5"/>
  <c r="F16" i="5"/>
  <c r="D16" i="5"/>
  <c r="C16" i="5"/>
  <c r="B16" i="5"/>
  <c r="I15" i="5"/>
  <c r="F15" i="5"/>
  <c r="E15" i="5"/>
  <c r="D15" i="5"/>
  <c r="B15" i="5"/>
  <c r="I14" i="5"/>
  <c r="F14" i="5"/>
  <c r="D14" i="5"/>
  <c r="C14" i="5"/>
  <c r="B14" i="5"/>
  <c r="I13" i="5"/>
  <c r="F13" i="5"/>
  <c r="E13" i="5"/>
  <c r="D13" i="5"/>
  <c r="B13" i="5"/>
  <c r="J12" i="5"/>
  <c r="I12" i="5"/>
  <c r="F12" i="5"/>
  <c r="D12" i="5"/>
  <c r="C12" i="5"/>
  <c r="B12" i="5"/>
  <c r="I11" i="5"/>
  <c r="F11" i="5"/>
  <c r="E11" i="5"/>
  <c r="D11" i="5"/>
  <c r="B11" i="5"/>
  <c r="J10" i="5"/>
  <c r="I10" i="5"/>
  <c r="F10" i="5"/>
  <c r="D10" i="5"/>
  <c r="C10" i="5"/>
  <c r="B10" i="5"/>
  <c r="I9" i="5"/>
  <c r="F9" i="5"/>
  <c r="E9" i="5"/>
  <c r="D9" i="5"/>
  <c r="B9" i="5"/>
  <c r="A334" i="5"/>
  <c r="A332" i="5"/>
  <c r="A211" i="5"/>
  <c r="A209" i="5"/>
  <c r="K193" i="5"/>
  <c r="N193" i="5" s="1"/>
  <c r="J193" i="5"/>
  <c r="I193" i="5"/>
  <c r="H193" i="5"/>
  <c r="G193" i="5"/>
  <c r="F193" i="5"/>
  <c r="E193" i="5"/>
  <c r="D193" i="5"/>
  <c r="N191" i="5"/>
  <c r="A128" i="5"/>
  <c r="A126" i="5"/>
  <c r="X118" i="5"/>
  <c r="Y116" i="5"/>
  <c r="D447" i="4"/>
  <c r="D447" i="6" s="1"/>
  <c r="B447" i="4"/>
  <c r="B447" i="6" s="1"/>
  <c r="C445" i="4"/>
  <c r="C445" i="6" s="1"/>
  <c r="C444" i="4"/>
  <c r="C443" i="4"/>
  <c r="C442" i="4"/>
  <c r="C442" i="6" s="1"/>
  <c r="D439" i="4"/>
  <c r="D439" i="6" s="1"/>
  <c r="B439" i="4"/>
  <c r="B439" i="6" s="1"/>
  <c r="C437" i="4"/>
  <c r="C436" i="4"/>
  <c r="C435" i="4"/>
  <c r="C435" i="6" s="1"/>
  <c r="C434" i="4"/>
  <c r="C434" i="6" s="1"/>
  <c r="D431" i="4"/>
  <c r="D431" i="6" s="1"/>
  <c r="B431" i="4"/>
  <c r="B431" i="6" s="1"/>
  <c r="C429" i="4"/>
  <c r="C428" i="4"/>
  <c r="D425" i="4"/>
  <c r="C425" i="4"/>
  <c r="C425" i="6" s="1"/>
  <c r="D421" i="4"/>
  <c r="D421" i="6" s="1"/>
  <c r="B421" i="4"/>
  <c r="B421" i="6" s="1"/>
  <c r="C419" i="4"/>
  <c r="C418" i="4"/>
  <c r="C417" i="4"/>
  <c r="C417" i="6" s="1"/>
  <c r="C416" i="4"/>
  <c r="C416" i="6" s="1"/>
  <c r="C415" i="4"/>
  <c r="C414" i="4"/>
  <c r="C414" i="6" s="1"/>
  <c r="C413" i="4"/>
  <c r="D410" i="4"/>
  <c r="D410" i="6" s="1"/>
  <c r="B410" i="4"/>
  <c r="C408" i="4"/>
  <c r="C408" i="6" s="1"/>
  <c r="D405" i="4"/>
  <c r="D405" i="6" s="1"/>
  <c r="B405" i="4"/>
  <c r="C403" i="4"/>
  <c r="C402" i="4"/>
  <c r="C402" i="6" s="1"/>
  <c r="C401" i="4"/>
  <c r="C401" i="6" s="1"/>
  <c r="C400" i="4"/>
  <c r="C399" i="4"/>
  <c r="C399" i="6" s="1"/>
  <c r="C398" i="4"/>
  <c r="C397" i="4"/>
  <c r="D394" i="4"/>
  <c r="D394" i="6" s="1"/>
  <c r="B394" i="4"/>
  <c r="B394" i="6" s="1"/>
  <c r="C392" i="4"/>
  <c r="C392" i="6" s="1"/>
  <c r="C391" i="4"/>
  <c r="C391" i="6" s="1"/>
  <c r="C390" i="4"/>
  <c r="C389" i="4"/>
  <c r="C389" i="6" s="1"/>
  <c r="C388" i="4"/>
  <c r="C388" i="6" s="1"/>
  <c r="C387" i="4"/>
  <c r="C387" i="6" s="1"/>
  <c r="C386" i="4"/>
  <c r="C385" i="4"/>
  <c r="C385" i="6" s="1"/>
  <c r="C384" i="4"/>
  <c r="C383" i="4"/>
  <c r="C383" i="6" s="1"/>
  <c r="C382" i="4"/>
  <c r="C381" i="4"/>
  <c r="C381" i="6" s="1"/>
  <c r="C380" i="4"/>
  <c r="C380" i="6" s="1"/>
  <c r="C379" i="4"/>
  <c r="C379" i="6" s="1"/>
  <c r="C378" i="4"/>
  <c r="C377" i="4"/>
  <c r="C377" i="6" s="1"/>
  <c r="C376" i="4"/>
  <c r="C376" i="6" s="1"/>
  <c r="C375" i="4"/>
  <c r="C375" i="6" s="1"/>
  <c r="U373" i="4"/>
  <c r="U373" i="6" s="1"/>
  <c r="C374" i="4"/>
  <c r="C374" i="6" s="1"/>
  <c r="C373" i="4"/>
  <c r="C372" i="4"/>
  <c r="C372" i="6" s="1"/>
  <c r="C371" i="4"/>
  <c r="C370" i="4"/>
  <c r="C370" i="6" s="1"/>
  <c r="C369" i="4"/>
  <c r="C369" i="6" s="1"/>
  <c r="D365" i="4"/>
  <c r="D365" i="6" s="1"/>
  <c r="B365" i="4"/>
  <c r="C363" i="4"/>
  <c r="C363" i="6" s="1"/>
  <c r="C362" i="4"/>
  <c r="C362" i="6" s="1"/>
  <c r="C361" i="4"/>
  <c r="C360" i="4"/>
  <c r="C360" i="6" s="1"/>
  <c r="C359" i="4"/>
  <c r="C359" i="6" s="1"/>
  <c r="C358" i="4"/>
  <c r="C357" i="4"/>
  <c r="C356" i="4"/>
  <c r="C356" i="6" s="1"/>
  <c r="C355" i="4"/>
  <c r="C355" i="6" s="1"/>
  <c r="C354" i="4"/>
  <c r="C354" i="6" s="1"/>
  <c r="C353" i="4"/>
  <c r="C352" i="4"/>
  <c r="M350" i="4"/>
  <c r="M350" i="6" s="1"/>
  <c r="C351" i="4"/>
  <c r="C351" i="6" s="1"/>
  <c r="C350" i="4"/>
  <c r="C349" i="4"/>
  <c r="C349" i="6" s="1"/>
  <c r="C348" i="4"/>
  <c r="C348" i="6" s="1"/>
  <c r="C347" i="4"/>
  <c r="C346" i="4"/>
  <c r="C345" i="4"/>
  <c r="C345" i="6" s="1"/>
  <c r="C344" i="4"/>
  <c r="C344" i="6" s="1"/>
  <c r="C343" i="4"/>
  <c r="C343" i="6" s="1"/>
  <c r="C342" i="4"/>
  <c r="C341" i="4"/>
  <c r="C340" i="4"/>
  <c r="M336" i="4"/>
  <c r="M336" i="6" s="1"/>
  <c r="A334" i="4"/>
  <c r="A332" i="4"/>
  <c r="L324" i="4"/>
  <c r="L324" i="6" s="1"/>
  <c r="L316" i="4"/>
  <c r="L316" i="6" s="1"/>
  <c r="L308" i="4"/>
  <c r="L308" i="6" s="1"/>
  <c r="I308" i="4"/>
  <c r="I308" i="6" s="1"/>
  <c r="L298" i="4"/>
  <c r="L298" i="6" s="1"/>
  <c r="L287" i="4"/>
  <c r="L287" i="6" s="1"/>
  <c r="I287" i="4"/>
  <c r="L282" i="4"/>
  <c r="L271" i="4"/>
  <c r="L271" i="6" s="1"/>
  <c r="L242" i="4"/>
  <c r="L242" i="6"/>
  <c r="A211" i="4"/>
  <c r="A209" i="4"/>
  <c r="M203" i="4"/>
  <c r="M203" i="6" s="1"/>
  <c r="L203" i="4"/>
  <c r="L203" i="6" s="1"/>
  <c r="I203" i="4"/>
  <c r="I203" i="6" s="1"/>
  <c r="K201" i="4"/>
  <c r="K201" i="6" s="1"/>
  <c r="K200" i="4"/>
  <c r="K200" i="6" s="1"/>
  <c r="K193" i="4"/>
  <c r="N193" i="4" s="1"/>
  <c r="J193" i="4"/>
  <c r="I193" i="4"/>
  <c r="H193" i="4"/>
  <c r="G193" i="4"/>
  <c r="F193" i="4"/>
  <c r="E193" i="4"/>
  <c r="D193" i="4"/>
  <c r="N191" i="4"/>
  <c r="N188" i="4"/>
  <c r="N188" i="6"/>
  <c r="J188" i="4"/>
  <c r="J188" i="6" s="1"/>
  <c r="I188" i="4"/>
  <c r="I188" i="6"/>
  <c r="G188" i="4"/>
  <c r="G188" i="6"/>
  <c r="F188" i="4"/>
  <c r="F188" i="6" s="1"/>
  <c r="E188" i="4"/>
  <c r="E188" i="6" s="1"/>
  <c r="D188" i="4"/>
  <c r="D188" i="6" s="1"/>
  <c r="H186" i="4"/>
  <c r="H186" i="6" s="1"/>
  <c r="H185" i="4"/>
  <c r="H184" i="4"/>
  <c r="H184" i="6" s="1"/>
  <c r="H183" i="4"/>
  <c r="H182" i="4"/>
  <c r="H182" i="6" s="1"/>
  <c r="H181" i="4"/>
  <c r="H180" i="4"/>
  <c r="H180" i="6" s="1"/>
  <c r="H179" i="4"/>
  <c r="H178" i="4"/>
  <c r="H178" i="6" s="1"/>
  <c r="H177" i="4"/>
  <c r="H176" i="4"/>
  <c r="H176" i="6" s="1"/>
  <c r="N173" i="4"/>
  <c r="N173" i="6" s="1"/>
  <c r="J173" i="4"/>
  <c r="J173" i="6" s="1"/>
  <c r="I173" i="4"/>
  <c r="I173" i="6" s="1"/>
  <c r="G173" i="4"/>
  <c r="G173" i="6" s="1"/>
  <c r="F173" i="4"/>
  <c r="F173" i="6" s="1"/>
  <c r="E173" i="4"/>
  <c r="E173" i="6" s="1"/>
  <c r="D173" i="4"/>
  <c r="D173" i="6" s="1"/>
  <c r="H171" i="4"/>
  <c r="H170" i="4"/>
  <c r="H169" i="4"/>
  <c r="H169" i="6" s="1"/>
  <c r="H168" i="4"/>
  <c r="H168" i="6" s="1"/>
  <c r="H167" i="4"/>
  <c r="H167" i="6" s="1"/>
  <c r="H166" i="4"/>
  <c r="H165" i="4"/>
  <c r="H164" i="4"/>
  <c r="H164" i="6" s="1"/>
  <c r="J161" i="4"/>
  <c r="J161" i="6" s="1"/>
  <c r="I161" i="4"/>
  <c r="I161" i="6" s="1"/>
  <c r="G161" i="4"/>
  <c r="G161" i="6" s="1"/>
  <c r="F161" i="4"/>
  <c r="F161" i="6" s="1"/>
  <c r="E161" i="4"/>
  <c r="E161" i="6" s="1"/>
  <c r="D161" i="4"/>
  <c r="D161" i="6" s="1"/>
  <c r="H159" i="4"/>
  <c r="H159" i="6" s="1"/>
  <c r="H158" i="4"/>
  <c r="H158" i="6" s="1"/>
  <c r="H157" i="4"/>
  <c r="H157" i="6" s="1"/>
  <c r="H156" i="4"/>
  <c r="H156" i="6" s="1"/>
  <c r="K156" i="4"/>
  <c r="H155" i="4"/>
  <c r="H155" i="6" s="1"/>
  <c r="H154" i="4"/>
  <c r="H154" i="6" s="1"/>
  <c r="H153" i="4"/>
  <c r="H153" i="6" s="1"/>
  <c r="H152" i="4"/>
  <c r="H152" i="6" s="1"/>
  <c r="H151" i="4"/>
  <c r="H151" i="6" s="1"/>
  <c r="H150" i="4"/>
  <c r="N147" i="4"/>
  <c r="N147" i="6" s="1"/>
  <c r="J147" i="4"/>
  <c r="J147" i="6" s="1"/>
  <c r="I147" i="4"/>
  <c r="I147" i="6" s="1"/>
  <c r="G147" i="4"/>
  <c r="G147" i="6" s="1"/>
  <c r="F147" i="4"/>
  <c r="F147" i="6" s="1"/>
  <c r="E147" i="4"/>
  <c r="D147" i="4"/>
  <c r="D147" i="6" s="1"/>
  <c r="H145" i="4"/>
  <c r="H145" i="6" s="1"/>
  <c r="H144" i="4"/>
  <c r="H144" i="6" s="1"/>
  <c r="H143" i="4"/>
  <c r="H143" i="6" s="1"/>
  <c r="H142" i="4"/>
  <c r="H142" i="6" s="1"/>
  <c r="H141" i="4"/>
  <c r="H140" i="4"/>
  <c r="H140" i="6" s="1"/>
  <c r="H139" i="4"/>
  <c r="H139" i="6" s="1"/>
  <c r="M136" i="4"/>
  <c r="M136" i="6" s="1"/>
  <c r="L136" i="4"/>
  <c r="L136" i="6" s="1"/>
  <c r="J136" i="4"/>
  <c r="I136" i="4"/>
  <c r="I136" i="6" s="1"/>
  <c r="G136" i="4"/>
  <c r="G136" i="6" s="1"/>
  <c r="F136" i="4"/>
  <c r="F136" i="6" s="1"/>
  <c r="E136" i="4"/>
  <c r="E136" i="6" s="1"/>
  <c r="D136" i="4"/>
  <c r="D136" i="6" s="1"/>
  <c r="H134" i="4"/>
  <c r="H133" i="4"/>
  <c r="A128" i="4"/>
  <c r="A126" i="4"/>
  <c r="X118" i="4"/>
  <c r="X117" i="4"/>
  <c r="X117" i="6"/>
  <c r="J117" i="4"/>
  <c r="J117" i="6" s="1"/>
  <c r="I117" i="4"/>
  <c r="I117" i="6" s="1"/>
  <c r="G117" i="4"/>
  <c r="G117" i="6"/>
  <c r="F117" i="4"/>
  <c r="F117" i="6" s="1"/>
  <c r="E117" i="4"/>
  <c r="E117" i="6" s="1"/>
  <c r="D117" i="4"/>
  <c r="D117" i="6"/>
  <c r="C117" i="4"/>
  <c r="C117" i="6" s="1"/>
  <c r="B117" i="4"/>
  <c r="B117" i="6" s="1"/>
  <c r="Y116" i="4"/>
  <c r="X115" i="4"/>
  <c r="X115" i="6" s="1"/>
  <c r="H115" i="4"/>
  <c r="H115" i="6" s="1"/>
  <c r="X114" i="4"/>
  <c r="X114" i="6" s="1"/>
  <c r="H114" i="4"/>
  <c r="H114" i="6" s="1"/>
  <c r="K114" i="4"/>
  <c r="X113" i="4"/>
  <c r="X113" i="6" s="1"/>
  <c r="H113" i="4"/>
  <c r="H113" i="6" s="1"/>
  <c r="Y112" i="4"/>
  <c r="Y112" i="6" s="1"/>
  <c r="X112" i="4"/>
  <c r="X112" i="6" s="1"/>
  <c r="H112" i="4"/>
  <c r="H112" i="6" s="1"/>
  <c r="X109" i="4"/>
  <c r="X109" i="6" s="1"/>
  <c r="W109" i="4"/>
  <c r="W109" i="6" s="1"/>
  <c r="J109" i="4"/>
  <c r="J109" i="6" s="1"/>
  <c r="I109" i="4"/>
  <c r="I109" i="6" s="1"/>
  <c r="G109" i="4"/>
  <c r="G109" i="6" s="1"/>
  <c r="F109" i="4"/>
  <c r="F109" i="6" s="1"/>
  <c r="E109" i="4"/>
  <c r="E109" i="6" s="1"/>
  <c r="D109" i="4"/>
  <c r="D109" i="6" s="1"/>
  <c r="C109" i="4"/>
  <c r="C109" i="6" s="1"/>
  <c r="B109" i="4"/>
  <c r="B109" i="6" s="1"/>
  <c r="X107" i="4"/>
  <c r="X107" i="6" s="1"/>
  <c r="W107" i="4"/>
  <c r="W107" i="6" s="1"/>
  <c r="H107" i="4"/>
  <c r="H107" i="6" s="1"/>
  <c r="Y106" i="4"/>
  <c r="Y106" i="6" s="1"/>
  <c r="X106" i="4"/>
  <c r="X106" i="6" s="1"/>
  <c r="H106" i="4"/>
  <c r="H106" i="6" s="1"/>
  <c r="Y105" i="4"/>
  <c r="Y105" i="6" s="1"/>
  <c r="X105" i="4"/>
  <c r="X105" i="6" s="1"/>
  <c r="H105" i="4"/>
  <c r="Y104" i="4"/>
  <c r="Y104" i="6" s="1"/>
  <c r="X104" i="4"/>
  <c r="X104" i="6" s="1"/>
  <c r="H104" i="4"/>
  <c r="H104" i="6" s="1"/>
  <c r="X101" i="4"/>
  <c r="X101" i="6" s="1"/>
  <c r="J101" i="4"/>
  <c r="J101" i="6" s="1"/>
  <c r="I101" i="4"/>
  <c r="I101" i="6"/>
  <c r="G101" i="4"/>
  <c r="G101" i="6"/>
  <c r="F101" i="4"/>
  <c r="F101" i="6" s="1"/>
  <c r="E101" i="4"/>
  <c r="E101" i="6" s="1"/>
  <c r="D101" i="4"/>
  <c r="D101" i="6"/>
  <c r="C101" i="4"/>
  <c r="C101" i="6" s="1"/>
  <c r="B101" i="4"/>
  <c r="B101" i="6"/>
  <c r="X99" i="4"/>
  <c r="X99" i="6" s="1"/>
  <c r="H99" i="4"/>
  <c r="X98" i="4"/>
  <c r="X98" i="6" s="1"/>
  <c r="H98" i="4"/>
  <c r="H98" i="6"/>
  <c r="X95" i="4"/>
  <c r="X95" i="6" s="1"/>
  <c r="J95" i="4"/>
  <c r="J95" i="6"/>
  <c r="I95" i="4"/>
  <c r="I95" i="6" s="1"/>
  <c r="G95" i="4"/>
  <c r="G95" i="6" s="1"/>
  <c r="F95" i="4"/>
  <c r="F95" i="6"/>
  <c r="E95" i="4"/>
  <c r="E95" i="6" s="1"/>
  <c r="D95" i="4"/>
  <c r="D95" i="6"/>
  <c r="C95" i="4"/>
  <c r="C95" i="6"/>
  <c r="B95" i="4"/>
  <c r="B95" i="6" s="1"/>
  <c r="Y93" i="4"/>
  <c r="Y93" i="6"/>
  <c r="X93" i="4"/>
  <c r="X93" i="6"/>
  <c r="H93" i="4"/>
  <c r="H93" i="6" s="1"/>
  <c r="X90" i="4"/>
  <c r="X90" i="6" s="1"/>
  <c r="J90" i="4"/>
  <c r="J90" i="6"/>
  <c r="I90" i="4"/>
  <c r="I90" i="6" s="1"/>
  <c r="G90" i="4"/>
  <c r="G90" i="6"/>
  <c r="F90" i="4"/>
  <c r="F90" i="6"/>
  <c r="E90" i="4"/>
  <c r="E90" i="6" s="1"/>
  <c r="D90" i="4"/>
  <c r="D90" i="6" s="1"/>
  <c r="C90" i="4"/>
  <c r="C90" i="6"/>
  <c r="B90" i="4"/>
  <c r="B90" i="6" s="1"/>
  <c r="X88" i="4"/>
  <c r="X88" i="6" s="1"/>
  <c r="H88" i="4"/>
  <c r="H88" i="6"/>
  <c r="X87" i="4"/>
  <c r="X87" i="6"/>
  <c r="H87" i="4"/>
  <c r="H87" i="6"/>
  <c r="Y86" i="4"/>
  <c r="Y86" i="6" s="1"/>
  <c r="X86" i="4"/>
  <c r="X86" i="6" s="1"/>
  <c r="H86" i="4"/>
  <c r="K86" i="4" s="1"/>
  <c r="K86" i="6" s="1"/>
  <c r="H86" i="6"/>
  <c r="X85" i="4"/>
  <c r="X85" i="6" s="1"/>
  <c r="H85" i="4"/>
  <c r="H85" i="6"/>
  <c r="X84" i="4"/>
  <c r="X84" i="6" s="1"/>
  <c r="H84" i="4"/>
  <c r="Y83" i="4"/>
  <c r="Y83" i="6"/>
  <c r="X83" i="4"/>
  <c r="X83" i="6" s="1"/>
  <c r="H83" i="4"/>
  <c r="K83" i="4" s="1"/>
  <c r="H83" i="6"/>
  <c r="X82" i="4"/>
  <c r="X82" i="6" s="1"/>
  <c r="H82" i="4"/>
  <c r="H82" i="6" s="1"/>
  <c r="J79" i="4"/>
  <c r="J79" i="6" s="1"/>
  <c r="I79" i="4"/>
  <c r="I79" i="6"/>
  <c r="G79" i="4"/>
  <c r="G79" i="6" s="1"/>
  <c r="F79" i="4"/>
  <c r="F79" i="6"/>
  <c r="E79" i="4"/>
  <c r="E79" i="6"/>
  <c r="D79" i="4"/>
  <c r="D79" i="6" s="1"/>
  <c r="C79" i="4"/>
  <c r="C79" i="6"/>
  <c r="B79" i="4"/>
  <c r="B79" i="6"/>
  <c r="X77" i="4"/>
  <c r="X77" i="6"/>
  <c r="H77" i="4"/>
  <c r="H77" i="6"/>
  <c r="J74" i="4"/>
  <c r="J74" i="6"/>
  <c r="I74" i="4"/>
  <c r="I74" i="6"/>
  <c r="G74" i="4"/>
  <c r="G74" i="6"/>
  <c r="F74" i="4"/>
  <c r="F74" i="6"/>
  <c r="E74" i="4"/>
  <c r="E74" i="6"/>
  <c r="D74" i="4"/>
  <c r="D74" i="6"/>
  <c r="C74" i="4"/>
  <c r="C74" i="6"/>
  <c r="B74" i="4"/>
  <c r="B74" i="6"/>
  <c r="X72" i="4"/>
  <c r="X72" i="6"/>
  <c r="H72" i="4"/>
  <c r="K72" i="4" s="1"/>
  <c r="K72" i="6" s="1"/>
  <c r="Y71" i="4"/>
  <c r="Y71" i="6"/>
  <c r="X71" i="4"/>
  <c r="X71" i="6"/>
  <c r="H71" i="4"/>
  <c r="K71" i="4" s="1"/>
  <c r="Z71" i="4" s="1"/>
  <c r="X70" i="4"/>
  <c r="X70" i="6"/>
  <c r="H70" i="4"/>
  <c r="H70" i="6"/>
  <c r="X69" i="4"/>
  <c r="X69" i="6"/>
  <c r="H69" i="4"/>
  <c r="K69" i="4" s="1"/>
  <c r="H69" i="6"/>
  <c r="Y68" i="4"/>
  <c r="Y68" i="6"/>
  <c r="X68" i="4"/>
  <c r="X68" i="6"/>
  <c r="H68" i="4"/>
  <c r="K68" i="4" s="1"/>
  <c r="H68" i="6"/>
  <c r="X67" i="4"/>
  <c r="X67" i="6"/>
  <c r="H67" i="4"/>
  <c r="K67" i="4" s="1"/>
  <c r="H67" i="6"/>
  <c r="K67" i="6"/>
  <c r="X66" i="4"/>
  <c r="X66" i="6" s="1"/>
  <c r="H66" i="4"/>
  <c r="H66" i="6"/>
  <c r="J63" i="4"/>
  <c r="J63" i="6"/>
  <c r="I63" i="4"/>
  <c r="I63" i="6"/>
  <c r="G63" i="4"/>
  <c r="G63" i="6" s="1"/>
  <c r="F63" i="4"/>
  <c r="F63" i="6" s="1"/>
  <c r="E63" i="4"/>
  <c r="D63" i="4"/>
  <c r="D63" i="6" s="1"/>
  <c r="C63" i="4"/>
  <c r="C63" i="6" s="1"/>
  <c r="B63" i="4"/>
  <c r="B63" i="6" s="1"/>
  <c r="Y61" i="4"/>
  <c r="Y61" i="6" s="1"/>
  <c r="X61" i="4"/>
  <c r="X61" i="6" s="1"/>
  <c r="H61" i="4"/>
  <c r="Y60" i="4"/>
  <c r="Y60" i="6" s="1"/>
  <c r="X60" i="4"/>
  <c r="X60" i="6" s="1"/>
  <c r="H60" i="4"/>
  <c r="H60" i="6" s="1"/>
  <c r="X59" i="4"/>
  <c r="X59" i="6" s="1"/>
  <c r="H59" i="4"/>
  <c r="X58" i="4"/>
  <c r="X58" i="6" s="1"/>
  <c r="H58" i="4"/>
  <c r="Y57" i="4"/>
  <c r="Y57" i="6" s="1"/>
  <c r="X57" i="4"/>
  <c r="X57" i="6" s="1"/>
  <c r="H57" i="4"/>
  <c r="Y56" i="4"/>
  <c r="Y56" i="6" s="1"/>
  <c r="X56" i="4"/>
  <c r="X56" i="6" s="1"/>
  <c r="H56" i="4"/>
  <c r="X55" i="4"/>
  <c r="X55" i="6" s="1"/>
  <c r="H55" i="4"/>
  <c r="Y54" i="4"/>
  <c r="Y54" i="6" s="1"/>
  <c r="X54" i="4"/>
  <c r="X54" i="6" s="1"/>
  <c r="H54" i="4"/>
  <c r="X53" i="4"/>
  <c r="X53" i="6" s="1"/>
  <c r="H53" i="4"/>
  <c r="H53" i="6" s="1"/>
  <c r="X52" i="4"/>
  <c r="X52" i="6" s="1"/>
  <c r="H52" i="4"/>
  <c r="X51" i="4"/>
  <c r="X51" i="6" s="1"/>
  <c r="H51" i="4"/>
  <c r="H51" i="6" s="1"/>
  <c r="Y50" i="4"/>
  <c r="Y50" i="6" s="1"/>
  <c r="X50" i="4"/>
  <c r="X50" i="6" s="1"/>
  <c r="H50" i="4"/>
  <c r="H50" i="6" s="1"/>
  <c r="Y49" i="4"/>
  <c r="Y49" i="6" s="1"/>
  <c r="X49" i="4"/>
  <c r="X49" i="6" s="1"/>
  <c r="H49" i="4"/>
  <c r="H49" i="6" s="1"/>
  <c r="Y48" i="4"/>
  <c r="Y48" i="6" s="1"/>
  <c r="X48" i="4"/>
  <c r="X48" i="6" s="1"/>
  <c r="H48" i="4"/>
  <c r="H48" i="6" s="1"/>
  <c r="K48" i="4"/>
  <c r="X47" i="4"/>
  <c r="X47" i="6" s="1"/>
  <c r="H47" i="4"/>
  <c r="H47" i="6" s="1"/>
  <c r="Y46" i="4"/>
  <c r="Y46" i="6" s="1"/>
  <c r="X46" i="4"/>
  <c r="X46" i="6" s="1"/>
  <c r="H46" i="4"/>
  <c r="H46" i="6" s="1"/>
  <c r="Y45" i="4"/>
  <c r="Y45" i="6" s="1"/>
  <c r="X45" i="4"/>
  <c r="X45" i="6" s="1"/>
  <c r="H45" i="4"/>
  <c r="H45" i="6" s="1"/>
  <c r="Y44" i="4"/>
  <c r="Y44" i="6" s="1"/>
  <c r="X44" i="4"/>
  <c r="X44" i="6" s="1"/>
  <c r="H44" i="4"/>
  <c r="Y43" i="4"/>
  <c r="Y43" i="6" s="1"/>
  <c r="X43" i="4"/>
  <c r="X43" i="6" s="1"/>
  <c r="H43" i="4"/>
  <c r="H43" i="6" s="1"/>
  <c r="X42" i="4"/>
  <c r="X42" i="6" s="1"/>
  <c r="H42" i="4"/>
  <c r="H42" i="6" s="1"/>
  <c r="X41" i="4"/>
  <c r="X41" i="6" s="1"/>
  <c r="H41" i="4"/>
  <c r="H41" i="6" s="1"/>
  <c r="X40" i="4"/>
  <c r="X40" i="6" s="1"/>
  <c r="H40" i="4"/>
  <c r="Y39" i="4"/>
  <c r="Y39" i="6" s="1"/>
  <c r="X39" i="4"/>
  <c r="X39" i="6" s="1"/>
  <c r="H39" i="4"/>
  <c r="H39" i="6" s="1"/>
  <c r="Y38" i="4"/>
  <c r="Y38" i="6" s="1"/>
  <c r="X38" i="4"/>
  <c r="X38" i="6" s="1"/>
  <c r="H38" i="4"/>
  <c r="H38" i="6" s="1"/>
  <c r="J34" i="4"/>
  <c r="J34" i="6" s="1"/>
  <c r="I34" i="4"/>
  <c r="I34" i="6" s="1"/>
  <c r="G34" i="4"/>
  <c r="G34" i="6" s="1"/>
  <c r="F34" i="4"/>
  <c r="F34" i="6" s="1"/>
  <c r="E34" i="4"/>
  <c r="E34" i="6" s="1"/>
  <c r="D34" i="4"/>
  <c r="D34" i="6" s="1"/>
  <c r="C34" i="4"/>
  <c r="C34" i="6" s="1"/>
  <c r="B34" i="4"/>
  <c r="B34" i="6" s="1"/>
  <c r="Y32" i="4"/>
  <c r="Y32" i="6" s="1"/>
  <c r="X32" i="4"/>
  <c r="X32" i="6" s="1"/>
  <c r="W32" i="4"/>
  <c r="W32" i="6" s="1"/>
  <c r="H32" i="4"/>
  <c r="H32" i="6" s="1"/>
  <c r="Y31" i="4"/>
  <c r="Y31" i="6" s="1"/>
  <c r="X31" i="4"/>
  <c r="X31" i="6" s="1"/>
  <c r="W31" i="4"/>
  <c r="W31" i="6" s="1"/>
  <c r="H31" i="4"/>
  <c r="H31" i="6" s="1"/>
  <c r="K31" i="4"/>
  <c r="X30" i="4"/>
  <c r="X30" i="6" s="1"/>
  <c r="W30" i="4"/>
  <c r="W30" i="6" s="1"/>
  <c r="H30" i="4"/>
  <c r="H30" i="6" s="1"/>
  <c r="Y29" i="4"/>
  <c r="Y29" i="6" s="1"/>
  <c r="X29" i="4"/>
  <c r="X29" i="6" s="1"/>
  <c r="W29" i="4"/>
  <c r="W29" i="6" s="1"/>
  <c r="H29" i="4"/>
  <c r="H29" i="6" s="1"/>
  <c r="Y28" i="4"/>
  <c r="Y28" i="6" s="1"/>
  <c r="X28" i="4"/>
  <c r="X28" i="6" s="1"/>
  <c r="W28" i="4"/>
  <c r="W28" i="6" s="1"/>
  <c r="H28" i="4"/>
  <c r="H28" i="6" s="1"/>
  <c r="X27" i="4"/>
  <c r="X27" i="6" s="1"/>
  <c r="W27" i="4"/>
  <c r="W27" i="6" s="1"/>
  <c r="H27" i="4"/>
  <c r="H27" i="6" s="1"/>
  <c r="X26" i="4"/>
  <c r="X26" i="6" s="1"/>
  <c r="W26" i="4"/>
  <c r="W26" i="6" s="1"/>
  <c r="H26" i="4"/>
  <c r="Y25" i="4"/>
  <c r="Y25" i="6" s="1"/>
  <c r="X25" i="4"/>
  <c r="X25" i="6" s="1"/>
  <c r="W25" i="4"/>
  <c r="W25" i="6" s="1"/>
  <c r="H25" i="4"/>
  <c r="X24" i="4"/>
  <c r="X24" i="6" s="1"/>
  <c r="W24" i="4"/>
  <c r="W24" i="6" s="1"/>
  <c r="H24" i="4"/>
  <c r="H24" i="6" s="1"/>
  <c r="Y23" i="4"/>
  <c r="Y23" i="6" s="1"/>
  <c r="X23" i="4"/>
  <c r="X23" i="6" s="1"/>
  <c r="W23" i="4"/>
  <c r="W23" i="6" s="1"/>
  <c r="H23" i="4"/>
  <c r="X22" i="4"/>
  <c r="X22" i="6" s="1"/>
  <c r="W22" i="4"/>
  <c r="W22" i="6" s="1"/>
  <c r="H22" i="4"/>
  <c r="H22" i="6" s="1"/>
  <c r="X21" i="4"/>
  <c r="X21" i="6" s="1"/>
  <c r="W21" i="4"/>
  <c r="W21" i="6" s="1"/>
  <c r="H21" i="4"/>
  <c r="H21" i="6" s="1"/>
  <c r="Y20" i="4"/>
  <c r="Y20" i="6" s="1"/>
  <c r="X20" i="4"/>
  <c r="X20" i="6" s="1"/>
  <c r="W20" i="4"/>
  <c r="W20" i="6" s="1"/>
  <c r="H20" i="4"/>
  <c r="H20" i="6" s="1"/>
  <c r="X19" i="4"/>
  <c r="X19" i="6" s="1"/>
  <c r="W19" i="4"/>
  <c r="W19" i="6" s="1"/>
  <c r="H19" i="4"/>
  <c r="H19" i="6" s="1"/>
  <c r="Y18" i="4"/>
  <c r="Y18" i="6" s="1"/>
  <c r="X18" i="4"/>
  <c r="X18" i="6" s="1"/>
  <c r="W18" i="4"/>
  <c r="W18" i="6" s="1"/>
  <c r="H18" i="4"/>
  <c r="H18" i="6" s="1"/>
  <c r="Y17" i="4"/>
  <c r="Y17" i="6" s="1"/>
  <c r="X17" i="4"/>
  <c r="X17" i="6" s="1"/>
  <c r="W17" i="4"/>
  <c r="W17" i="6" s="1"/>
  <c r="H17" i="4"/>
  <c r="H17" i="6" s="1"/>
  <c r="X16" i="4"/>
  <c r="X16" i="6" s="1"/>
  <c r="W16" i="4"/>
  <c r="W16" i="6" s="1"/>
  <c r="H16" i="4"/>
  <c r="H16" i="6" s="1"/>
  <c r="X15" i="4"/>
  <c r="X15" i="6" s="1"/>
  <c r="W15" i="4"/>
  <c r="W15" i="6" s="1"/>
  <c r="H15" i="4"/>
  <c r="H15" i="6" s="1"/>
  <c r="Y14" i="4"/>
  <c r="Y14" i="6" s="1"/>
  <c r="X14" i="4"/>
  <c r="X14" i="6" s="1"/>
  <c r="W14" i="4"/>
  <c r="W14" i="6" s="1"/>
  <c r="H14" i="4"/>
  <c r="Y13" i="4"/>
  <c r="Y13" i="6" s="1"/>
  <c r="X13" i="4"/>
  <c r="X13" i="6" s="1"/>
  <c r="W13" i="4"/>
  <c r="W13" i="6" s="1"/>
  <c r="H13" i="4"/>
  <c r="H13" i="6" s="1"/>
  <c r="Y12" i="4"/>
  <c r="Y12" i="6" s="1"/>
  <c r="X12" i="4"/>
  <c r="X12" i="6" s="1"/>
  <c r="W12" i="4"/>
  <c r="W12" i="6" s="1"/>
  <c r="H12" i="4"/>
  <c r="H12" i="6" s="1"/>
  <c r="X11" i="4"/>
  <c r="X11" i="6" s="1"/>
  <c r="W11" i="4"/>
  <c r="W11" i="6" s="1"/>
  <c r="H11" i="4"/>
  <c r="X10" i="4"/>
  <c r="X10" i="6" s="1"/>
  <c r="W10" i="4"/>
  <c r="W10" i="6" s="1"/>
  <c r="H10" i="4"/>
  <c r="X9" i="4"/>
  <c r="X9" i="6" s="1"/>
  <c r="W9" i="4"/>
  <c r="W9" i="6" s="1"/>
  <c r="H9" i="4"/>
  <c r="H9" i="6" s="1"/>
  <c r="I34" i="1"/>
  <c r="F34" i="1"/>
  <c r="D34" i="1"/>
  <c r="B34" i="1"/>
  <c r="B34" i="5" s="1"/>
  <c r="B109" i="1"/>
  <c r="J109" i="1"/>
  <c r="J109" i="5" s="1"/>
  <c r="I109" i="1"/>
  <c r="I109" i="5" s="1"/>
  <c r="G109" i="1"/>
  <c r="G109" i="5" s="1"/>
  <c r="F109" i="1"/>
  <c r="F109" i="5" s="1"/>
  <c r="E109" i="1"/>
  <c r="C109" i="1"/>
  <c r="C109" i="5" s="1"/>
  <c r="C117" i="1"/>
  <c r="C117" i="5" s="1"/>
  <c r="H106" i="1"/>
  <c r="H143" i="1"/>
  <c r="H143" i="5" s="1"/>
  <c r="H169" i="1"/>
  <c r="H176" i="1"/>
  <c r="H182" i="1"/>
  <c r="H182" i="5" s="1"/>
  <c r="H150" i="1"/>
  <c r="H159" i="1"/>
  <c r="H159" i="5" s="1"/>
  <c r="L287" i="1"/>
  <c r="L287" i="5" s="1"/>
  <c r="L308" i="1"/>
  <c r="L308" i="5" s="1"/>
  <c r="L324" i="1"/>
  <c r="L324" i="5" s="1"/>
  <c r="A211" i="1"/>
  <c r="H133" i="1"/>
  <c r="N147" i="1"/>
  <c r="N147" i="5" s="1"/>
  <c r="H156" i="1"/>
  <c r="N173" i="1"/>
  <c r="N188" i="1"/>
  <c r="N188" i="5" s="1"/>
  <c r="K201" i="1"/>
  <c r="M136" i="1"/>
  <c r="M136" i="5" s="1"/>
  <c r="M203" i="1"/>
  <c r="L136" i="1"/>
  <c r="L203" i="1"/>
  <c r="L203" i="5" s="1"/>
  <c r="H55" i="1"/>
  <c r="H82" i="1"/>
  <c r="H82" i="5" s="1"/>
  <c r="H93" i="1"/>
  <c r="H93" i="5" s="1"/>
  <c r="H105" i="1"/>
  <c r="H105" i="5" s="1"/>
  <c r="J63" i="1"/>
  <c r="J63" i="5" s="1"/>
  <c r="J74" i="1"/>
  <c r="J74" i="5" s="1"/>
  <c r="J79" i="1"/>
  <c r="J95" i="1"/>
  <c r="J95" i="5" s="1"/>
  <c r="J90" i="1"/>
  <c r="J90" i="5" s="1"/>
  <c r="J101" i="1"/>
  <c r="J101" i="5" s="1"/>
  <c r="J117" i="1"/>
  <c r="J136" i="1"/>
  <c r="J136" i="5" s="1"/>
  <c r="J147" i="1"/>
  <c r="J161" i="1"/>
  <c r="J161" i="5" s="1"/>
  <c r="J173" i="1"/>
  <c r="J188" i="1"/>
  <c r="J188" i="5" s="1"/>
  <c r="I79" i="1"/>
  <c r="I79" i="5" s="1"/>
  <c r="I95" i="1"/>
  <c r="I95" i="5" s="1"/>
  <c r="G74" i="1"/>
  <c r="G74" i="5" s="1"/>
  <c r="G79" i="1"/>
  <c r="G79" i="5" s="1"/>
  <c r="G90" i="1"/>
  <c r="G95" i="1"/>
  <c r="G101" i="1"/>
  <c r="G101" i="5" s="1"/>
  <c r="G117" i="1"/>
  <c r="G117" i="5" s="1"/>
  <c r="G136" i="1"/>
  <c r="G136" i="5" s="1"/>
  <c r="G147" i="1"/>
  <c r="G147" i="5" s="1"/>
  <c r="G161" i="1"/>
  <c r="G161" i="5" s="1"/>
  <c r="G173" i="1"/>
  <c r="G188" i="1"/>
  <c r="G188" i="5" s="1"/>
  <c r="F74" i="1"/>
  <c r="F74" i="5" s="1"/>
  <c r="F90" i="1"/>
  <c r="F90" i="5" s="1"/>
  <c r="F95" i="1"/>
  <c r="F95" i="5" s="1"/>
  <c r="F101" i="1"/>
  <c r="F101" i="5" s="1"/>
  <c r="F136" i="1"/>
  <c r="E74" i="1"/>
  <c r="E74" i="5" s="1"/>
  <c r="E79" i="1"/>
  <c r="E79" i="5" s="1"/>
  <c r="E90" i="1"/>
  <c r="E90" i="5" s="1"/>
  <c r="E95" i="1"/>
  <c r="E95" i="5" s="1"/>
  <c r="E101" i="1"/>
  <c r="E117" i="1"/>
  <c r="E117" i="5" s="1"/>
  <c r="E136" i="1"/>
  <c r="E136" i="5" s="1"/>
  <c r="E147" i="1"/>
  <c r="E161" i="1"/>
  <c r="E173" i="1"/>
  <c r="E173" i="5" s="1"/>
  <c r="E188" i="1"/>
  <c r="E188" i="5" s="1"/>
  <c r="D74" i="1"/>
  <c r="D74" i="5" s="1"/>
  <c r="D79" i="1"/>
  <c r="D79" i="5" s="1"/>
  <c r="D95" i="1"/>
  <c r="D117" i="1"/>
  <c r="D117" i="5" s="1"/>
  <c r="C74" i="1"/>
  <c r="C74" i="5" s="1"/>
  <c r="C79" i="1"/>
  <c r="C79" i="5" s="1"/>
  <c r="C90" i="1"/>
  <c r="C90" i="5" s="1"/>
  <c r="C95" i="1"/>
  <c r="C95" i="5" s="1"/>
  <c r="C101" i="1"/>
  <c r="C101" i="5" s="1"/>
  <c r="B79" i="1"/>
  <c r="B79" i="5" s="1"/>
  <c r="B90" i="1"/>
  <c r="B90" i="5" s="1"/>
  <c r="B95" i="1"/>
  <c r="B95" i="5" s="1"/>
  <c r="B101" i="1"/>
  <c r="K193" i="1"/>
  <c r="N193" i="1" s="1"/>
  <c r="J193" i="1"/>
  <c r="I193" i="1"/>
  <c r="H193" i="1"/>
  <c r="G193" i="1"/>
  <c r="F193" i="1"/>
  <c r="E193" i="1"/>
  <c r="D193" i="1"/>
  <c r="N191" i="1"/>
  <c r="A128" i="1"/>
  <c r="X118" i="1"/>
  <c r="Y116" i="1"/>
  <c r="A37" i="3"/>
  <c r="E195" i="1"/>
  <c r="K9" i="4"/>
  <c r="K9" i="6" s="1"/>
  <c r="K38" i="4"/>
  <c r="K38" i="6" s="1"/>
  <c r="K66" i="4"/>
  <c r="K66" i="6" s="1"/>
  <c r="K93" i="4"/>
  <c r="K93" i="6" s="1"/>
  <c r="K104" i="4"/>
  <c r="K104" i="6" s="1"/>
  <c r="K133" i="4"/>
  <c r="K176" i="4"/>
  <c r="K176" i="6" s="1"/>
  <c r="N200" i="4"/>
  <c r="N200" i="6" s="1"/>
  <c r="K15" i="4"/>
  <c r="K15" i="6" s="1"/>
  <c r="K88" i="4"/>
  <c r="H117" i="4"/>
  <c r="H117" i="6" s="1"/>
  <c r="K145" i="4"/>
  <c r="K155" i="4"/>
  <c r="K155" i="6" s="1"/>
  <c r="K158" i="4"/>
  <c r="K19" i="4"/>
  <c r="K27" i="4"/>
  <c r="Z27" i="4" s="1"/>
  <c r="Z27" i="6" s="1"/>
  <c r="K42" i="4"/>
  <c r="K42" i="6"/>
  <c r="K46" i="4"/>
  <c r="K46" i="6"/>
  <c r="K50" i="4"/>
  <c r="K50" i="6"/>
  <c r="K69" i="6"/>
  <c r="H95" i="4"/>
  <c r="H95" i="6"/>
  <c r="K107" i="4"/>
  <c r="K153" i="4"/>
  <c r="K153" i="6"/>
  <c r="K22" i="4"/>
  <c r="K30" i="4"/>
  <c r="K159" i="4"/>
  <c r="K164" i="4"/>
  <c r="K12" i="4"/>
  <c r="K13" i="4"/>
  <c r="K16" i="4"/>
  <c r="Z16" i="4" s="1"/>
  <c r="Z16" i="6" s="1"/>
  <c r="K17" i="4"/>
  <c r="K20" i="4"/>
  <c r="K21" i="4"/>
  <c r="K24" i="4"/>
  <c r="K28" i="4"/>
  <c r="Z28" i="4" s="1"/>
  <c r="Z28" i="6" s="1"/>
  <c r="K29" i="4"/>
  <c r="K32" i="4"/>
  <c r="K39" i="4"/>
  <c r="K41" i="4"/>
  <c r="Z42" i="4"/>
  <c r="Z42" i="6" s="1"/>
  <c r="K45" i="4"/>
  <c r="Z46" i="4"/>
  <c r="Z46" i="6" s="1"/>
  <c r="K47" i="4"/>
  <c r="K49" i="4"/>
  <c r="Z50" i="4"/>
  <c r="Z50" i="6" s="1"/>
  <c r="K51" i="4"/>
  <c r="K53" i="4"/>
  <c r="C119" i="4"/>
  <c r="F119" i="4"/>
  <c r="H74" i="4"/>
  <c r="H74" i="6" s="1"/>
  <c r="Z67" i="4"/>
  <c r="Z67" i="6" s="1"/>
  <c r="Z69" i="4"/>
  <c r="Z69" i="6" s="1"/>
  <c r="K70" i="4"/>
  <c r="Z71" i="6"/>
  <c r="H79" i="4"/>
  <c r="H79" i="6" s="1"/>
  <c r="K77" i="4"/>
  <c r="K79" i="4" s="1"/>
  <c r="K85" i="4"/>
  <c r="K87" i="4"/>
  <c r="H109" i="4"/>
  <c r="H109" i="6" s="1"/>
  <c r="K106" i="4"/>
  <c r="K113" i="4"/>
  <c r="K115" i="4"/>
  <c r="F195" i="4"/>
  <c r="F195" i="6" s="1"/>
  <c r="G195" i="4"/>
  <c r="G195" i="6" s="1"/>
  <c r="I195" i="4"/>
  <c r="I195" i="6" s="1"/>
  <c r="K139" i="4"/>
  <c r="K140" i="4"/>
  <c r="K142" i="4"/>
  <c r="K143" i="4"/>
  <c r="K144" i="4"/>
  <c r="M145" i="4"/>
  <c r="M145" i="6" s="1"/>
  <c r="K151" i="4"/>
  <c r="K152" i="4"/>
  <c r="L153" i="4"/>
  <c r="K154" i="4"/>
  <c r="K154" i="6" s="1"/>
  <c r="K157" i="4"/>
  <c r="L157" i="4" s="1"/>
  <c r="L157" i="6" s="1"/>
  <c r="L158" i="4"/>
  <c r="K167" i="4"/>
  <c r="K168" i="4"/>
  <c r="K169" i="4"/>
  <c r="K169" i="6" s="1"/>
  <c r="K203" i="4"/>
  <c r="K203" i="6" s="1"/>
  <c r="N201" i="4"/>
  <c r="D449" i="4"/>
  <c r="C431" i="4"/>
  <c r="K93" i="1"/>
  <c r="K95" i="1" s="1"/>
  <c r="Z95" i="1" s="1"/>
  <c r="K82" i="1"/>
  <c r="K133" i="1"/>
  <c r="K143" i="1"/>
  <c r="D34" i="5"/>
  <c r="F34" i="5"/>
  <c r="I34" i="5"/>
  <c r="N201" i="1"/>
  <c r="K182" i="1"/>
  <c r="K158" i="6"/>
  <c r="K19" i="6"/>
  <c r="Z19" i="4"/>
  <c r="Z19" i="6" s="1"/>
  <c r="K145" i="6"/>
  <c r="L145" i="4"/>
  <c r="D449" i="6"/>
  <c r="G282" i="4"/>
  <c r="G282" i="6" s="1"/>
  <c r="I271" i="4"/>
  <c r="I271" i="6" s="1"/>
  <c r="I242" i="4"/>
  <c r="G242" i="4"/>
  <c r="G325" i="4" s="1"/>
  <c r="G325" i="6" s="1"/>
  <c r="I282" i="4"/>
  <c r="I282" i="6" s="1"/>
  <c r="G271" i="4"/>
  <c r="G271" i="6" s="1"/>
  <c r="G308" i="4"/>
  <c r="G308" i="6" s="1"/>
  <c r="G287" i="4"/>
  <c r="G324" i="4"/>
  <c r="G298" i="4"/>
  <c r="G298" i="6" s="1"/>
  <c r="G302" i="4"/>
  <c r="G302" i="6" s="1"/>
  <c r="G316" i="4"/>
  <c r="G316" i="6" s="1"/>
  <c r="K167" i="6"/>
  <c r="M167" i="4"/>
  <c r="M167" i="6" s="1"/>
  <c r="L167" i="4"/>
  <c r="L167" i="6" s="1"/>
  <c r="K152" i="6"/>
  <c r="L152" i="4"/>
  <c r="K143" i="6"/>
  <c r="L143" i="4"/>
  <c r="L143" i="6" s="1"/>
  <c r="K139" i="6"/>
  <c r="L139" i="4"/>
  <c r="K115" i="6"/>
  <c r="Z115" i="4"/>
  <c r="Z115" i="6" s="1"/>
  <c r="K113" i="6"/>
  <c r="Z113" i="4"/>
  <c r="Z113" i="6" s="1"/>
  <c r="K87" i="6"/>
  <c r="Z87" i="4"/>
  <c r="Z87" i="6" s="1"/>
  <c r="K85" i="6"/>
  <c r="Z85" i="4"/>
  <c r="Z85" i="6" s="1"/>
  <c r="K83" i="6"/>
  <c r="Z83" i="4"/>
  <c r="Z83" i="6" s="1"/>
  <c r="K68" i="6"/>
  <c r="Z68" i="4"/>
  <c r="Z68" i="6" s="1"/>
  <c r="K32" i="6"/>
  <c r="Z32" i="4"/>
  <c r="Z32" i="6" s="1"/>
  <c r="K24" i="6"/>
  <c r="Z24" i="4"/>
  <c r="Z24" i="6" s="1"/>
  <c r="K20" i="6"/>
  <c r="Z20" i="4"/>
  <c r="Z20" i="6" s="1"/>
  <c r="K16" i="6"/>
  <c r="K12" i="6"/>
  <c r="Z12" i="4"/>
  <c r="Z12" i="6"/>
  <c r="K159" i="6"/>
  <c r="L159" i="4"/>
  <c r="C431" i="6"/>
  <c r="Q306" i="4"/>
  <c r="G306" i="4"/>
  <c r="Q305" i="4"/>
  <c r="G305" i="4"/>
  <c r="K306" i="4"/>
  <c r="D306" i="4"/>
  <c r="I305" i="4"/>
  <c r="I305" i="6" s="1"/>
  <c r="Y101" i="4"/>
  <c r="J306" i="4"/>
  <c r="C306" i="4"/>
  <c r="J305" i="4"/>
  <c r="C305" i="4"/>
  <c r="I306" i="4"/>
  <c r="K305" i="4"/>
  <c r="D305" i="4"/>
  <c r="J282" i="4"/>
  <c r="J282" i="6" s="1"/>
  <c r="J271" i="4"/>
  <c r="J271" i="6" s="1"/>
  <c r="J242" i="4"/>
  <c r="J287" i="4"/>
  <c r="J324" i="4"/>
  <c r="J324" i="6" s="1"/>
  <c r="J308" i="4"/>
  <c r="J308" i="6" s="1"/>
  <c r="J298" i="4"/>
  <c r="J298" i="6" s="1"/>
  <c r="K168" i="6"/>
  <c r="L168" i="4"/>
  <c r="L168" i="6" s="1"/>
  <c r="M168" i="4"/>
  <c r="M168" i="6" s="1"/>
  <c r="L153" i="6"/>
  <c r="J326" i="4"/>
  <c r="K151" i="6"/>
  <c r="N151" i="4"/>
  <c r="N151" i="6" s="1"/>
  <c r="K144" i="6"/>
  <c r="L144" i="4"/>
  <c r="K142" i="6"/>
  <c r="L142" i="4"/>
  <c r="L142" i="6" s="1"/>
  <c r="K140" i="6"/>
  <c r="M140" i="4"/>
  <c r="K77" i="6"/>
  <c r="Z77" i="4"/>
  <c r="Z77" i="6" s="1"/>
  <c r="C119" i="6"/>
  <c r="C197" i="4"/>
  <c r="K51" i="6"/>
  <c r="Z51" i="4"/>
  <c r="Z51" i="6" s="1"/>
  <c r="K49" i="6"/>
  <c r="Z49" i="4"/>
  <c r="Z49" i="6" s="1"/>
  <c r="K47" i="6"/>
  <c r="Z47" i="4"/>
  <c r="Z47" i="6" s="1"/>
  <c r="K45" i="6"/>
  <c r="Z45" i="4"/>
  <c r="Z45" i="6" s="1"/>
  <c r="K41" i="6"/>
  <c r="Z41" i="4"/>
  <c r="Z41" i="6" s="1"/>
  <c r="K39" i="6"/>
  <c r="Z39" i="4"/>
  <c r="Z39" i="6" s="1"/>
  <c r="K29" i="6"/>
  <c r="Z29" i="4"/>
  <c r="Z29" i="6"/>
  <c r="K21" i="6"/>
  <c r="Z21" i="4"/>
  <c r="Z21" i="6" s="1"/>
  <c r="K17" i="6"/>
  <c r="Z17" i="4"/>
  <c r="Z17" i="6" s="1"/>
  <c r="K13" i="6"/>
  <c r="Z13" i="4"/>
  <c r="Z13" i="6" s="1"/>
  <c r="K164" i="6"/>
  <c r="M164" i="4"/>
  <c r="K22" i="6"/>
  <c r="Z22" i="4"/>
  <c r="Z22" i="6" s="1"/>
  <c r="K143" i="5"/>
  <c r="L143" i="1"/>
  <c r="Z93" i="1"/>
  <c r="L145" i="6"/>
  <c r="C326" i="4"/>
  <c r="C197" i="6"/>
  <c r="C205" i="4"/>
  <c r="C205" i="6" s="1"/>
  <c r="K79" i="6"/>
  <c r="Z79" i="4"/>
  <c r="Z79" i="6" s="1"/>
  <c r="J326" i="6"/>
  <c r="J242" i="6"/>
  <c r="D305" i="6"/>
  <c r="I306" i="6"/>
  <c r="J305" i="6"/>
  <c r="J306" i="6"/>
  <c r="K306" i="6"/>
  <c r="Q305" i="6"/>
  <c r="Q306" i="6"/>
  <c r="G324" i="6"/>
  <c r="I242" i="6"/>
  <c r="M164" i="6"/>
  <c r="M140" i="6"/>
  <c r="P326" i="4"/>
  <c r="M147" i="4"/>
  <c r="M147" i="6" s="1"/>
  <c r="L144" i="6"/>
  <c r="J287" i="6"/>
  <c r="K305" i="6"/>
  <c r="C305" i="6"/>
  <c r="C306" i="6"/>
  <c r="Y101" i="6"/>
  <c r="D306" i="6"/>
  <c r="G305" i="6"/>
  <c r="G306" i="6"/>
  <c r="L159" i="6"/>
  <c r="L139" i="6"/>
  <c r="D326" i="4"/>
  <c r="L152" i="6"/>
  <c r="I326" i="4"/>
  <c r="I326" i="6" s="1"/>
  <c r="G287" i="6"/>
  <c r="G242" i="6"/>
  <c r="C326" i="6"/>
  <c r="D326" i="6"/>
  <c r="P326" i="6"/>
  <c r="W41" i="4"/>
  <c r="W41" i="6" s="1"/>
  <c r="W49" i="4"/>
  <c r="W49" i="6" s="1"/>
  <c r="W84" i="4"/>
  <c r="W84" i="6" s="1"/>
  <c r="W82" i="4"/>
  <c r="W82" i="6" s="1"/>
  <c r="W54" i="4"/>
  <c r="W54" i="6" s="1"/>
  <c r="W99" i="4"/>
  <c r="W45" i="4"/>
  <c r="W45" i="6" s="1"/>
  <c r="W53" i="4"/>
  <c r="W53" i="6" s="1"/>
  <c r="W61" i="4"/>
  <c r="W61" i="6" s="1"/>
  <c r="W43" i="4"/>
  <c r="W43" i="6" s="1"/>
  <c r="W59" i="4"/>
  <c r="W59" i="6" s="1"/>
  <c r="W71" i="4"/>
  <c r="W71" i="6" s="1"/>
  <c r="W86" i="4"/>
  <c r="W86" i="6" s="1"/>
  <c r="W58" i="4"/>
  <c r="W58" i="6" s="1"/>
  <c r="W112" i="4"/>
  <c r="W112" i="6" s="1"/>
  <c r="W104" i="4"/>
  <c r="W104" i="6" s="1"/>
  <c r="W40" i="4"/>
  <c r="W40" i="6" s="1"/>
  <c r="W68" i="4"/>
  <c r="W68" i="6" s="1"/>
  <c r="W85" i="4"/>
  <c r="W85" i="6" s="1"/>
  <c r="W115" i="4"/>
  <c r="W115" i="6" s="1"/>
  <c r="W55" i="4"/>
  <c r="W55" i="6" s="1"/>
  <c r="W67" i="4"/>
  <c r="W67" i="6" s="1"/>
  <c r="W114" i="4"/>
  <c r="W114" i="6" s="1"/>
  <c r="W77" i="4"/>
  <c r="W77" i="6" s="1"/>
  <c r="W88" i="4"/>
  <c r="W88" i="6" s="1"/>
  <c r="W44" i="4"/>
  <c r="W44" i="6" s="1"/>
  <c r="W52" i="4"/>
  <c r="W52" i="6" s="1"/>
  <c r="W60" i="4"/>
  <c r="W60" i="6" s="1"/>
  <c r="W72" i="4"/>
  <c r="W72" i="6" s="1"/>
  <c r="W106" i="4"/>
  <c r="W106" i="6" s="1"/>
  <c r="W57" i="4"/>
  <c r="W57" i="6" s="1"/>
  <c r="W69" i="4"/>
  <c r="W69" i="6" s="1"/>
  <c r="W46" i="4"/>
  <c r="W46" i="6" s="1"/>
  <c r="W66" i="4"/>
  <c r="W66" i="6" s="1"/>
  <c r="W51" i="4"/>
  <c r="W51" i="6" s="1"/>
  <c r="W42" i="4"/>
  <c r="W42" i="6" s="1"/>
  <c r="W50" i="4"/>
  <c r="W50" i="6" s="1"/>
  <c r="W70" i="4"/>
  <c r="W70" i="6" s="1"/>
  <c r="W87" i="4"/>
  <c r="W87" i="6" s="1"/>
  <c r="W48" i="4"/>
  <c r="W48" i="6" s="1"/>
  <c r="W56" i="4"/>
  <c r="W56" i="6" s="1"/>
  <c r="W105" i="4"/>
  <c r="W105" i="6" s="1"/>
  <c r="W39" i="4"/>
  <c r="W39" i="6" s="1"/>
  <c r="W47" i="4"/>
  <c r="W47" i="6" s="1"/>
  <c r="W93" i="4"/>
  <c r="W93" i="6" s="1"/>
  <c r="W38" i="4"/>
  <c r="W38" i="6" s="1"/>
  <c r="W83" i="4"/>
  <c r="W83" i="6" s="1"/>
  <c r="W98" i="4"/>
  <c r="W98" i="6" s="1"/>
  <c r="W113" i="4"/>
  <c r="W113" i="6" s="1"/>
  <c r="W63" i="4"/>
  <c r="W63" i="6" s="1"/>
  <c r="W95" i="4"/>
  <c r="W95" i="6" s="1"/>
  <c r="W74" i="4"/>
  <c r="W74" i="6" s="1"/>
  <c r="W99" i="6"/>
  <c r="W101" i="4"/>
  <c r="W101" i="6" s="1"/>
  <c r="W79" i="4"/>
  <c r="W79" i="6" s="1"/>
  <c r="W117" i="4"/>
  <c r="W117" i="6" s="1"/>
  <c r="W90" i="4"/>
  <c r="W90" i="6" s="1"/>
  <c r="H34" i="7"/>
  <c r="K164" i="7"/>
  <c r="K173" i="7" s="1"/>
  <c r="K176" i="7"/>
  <c r="K188" i="7" s="1"/>
  <c r="K203" i="7"/>
  <c r="K9" i="7"/>
  <c r="K74" i="7"/>
  <c r="K117" i="7"/>
  <c r="H63" i="7"/>
  <c r="H74" i="7"/>
  <c r="H90" i="7"/>
  <c r="H109" i="7"/>
  <c r="H117" i="7"/>
  <c r="K133" i="7"/>
  <c r="K136" i="7" s="1"/>
  <c r="K139" i="7"/>
  <c r="K147" i="7"/>
  <c r="A2" i="5" l="1"/>
  <c r="B4" i="2"/>
  <c r="C3" i="9"/>
  <c r="B3" i="3"/>
  <c r="Z82" i="1"/>
  <c r="N201" i="6"/>
  <c r="N203" i="4"/>
  <c r="N203" i="6" s="1"/>
  <c r="K53" i="6"/>
  <c r="Z53" i="4"/>
  <c r="Z53" i="6" s="1"/>
  <c r="K88" i="6"/>
  <c r="Z88" i="4"/>
  <c r="Z88" i="6" s="1"/>
  <c r="G34" i="1"/>
  <c r="H9" i="1"/>
  <c r="H9" i="5" s="1"/>
  <c r="G21" i="5"/>
  <c r="H21" i="1"/>
  <c r="H21" i="5" s="1"/>
  <c r="C39" i="5"/>
  <c r="C63" i="1"/>
  <c r="C63" i="5" s="1"/>
  <c r="H39" i="1"/>
  <c r="D40" i="5"/>
  <c r="D63" i="1"/>
  <c r="E41" i="5"/>
  <c r="H41" i="1"/>
  <c r="E63" i="1"/>
  <c r="E63" i="5" s="1"/>
  <c r="F42" i="5"/>
  <c r="F63" i="1"/>
  <c r="G43" i="5"/>
  <c r="H43" i="1"/>
  <c r="H43" i="5" s="1"/>
  <c r="G63" i="1"/>
  <c r="G63" i="5" s="1"/>
  <c r="B45" i="5"/>
  <c r="H45" i="1"/>
  <c r="B63" i="1"/>
  <c r="B47" i="5"/>
  <c r="H47" i="1"/>
  <c r="B49" i="5"/>
  <c r="H49" i="1"/>
  <c r="B51" i="5"/>
  <c r="H51" i="1"/>
  <c r="H51" i="5" s="1"/>
  <c r="B53" i="5"/>
  <c r="H53" i="1"/>
  <c r="B57" i="5"/>
  <c r="H57" i="1"/>
  <c r="B59" i="5"/>
  <c r="H59" i="1"/>
  <c r="B61" i="5"/>
  <c r="H61" i="1"/>
  <c r="I38" i="5"/>
  <c r="I63" i="1"/>
  <c r="B66" i="5"/>
  <c r="H66" i="1"/>
  <c r="B74" i="1"/>
  <c r="B74" i="5" s="1"/>
  <c r="H67" i="1"/>
  <c r="B67" i="5"/>
  <c r="B68" i="5"/>
  <c r="H68" i="1"/>
  <c r="H69" i="1"/>
  <c r="B69" i="5"/>
  <c r="B70" i="5"/>
  <c r="H70" i="1"/>
  <c r="B71" i="5"/>
  <c r="H71" i="1"/>
  <c r="B72" i="5"/>
  <c r="H72" i="1"/>
  <c r="I66" i="5"/>
  <c r="I74" i="1"/>
  <c r="I74" i="5" s="1"/>
  <c r="F77" i="5"/>
  <c r="H77" i="1"/>
  <c r="F79" i="1"/>
  <c r="F79" i="5" s="1"/>
  <c r="D82" i="5"/>
  <c r="D90" i="1"/>
  <c r="D90" i="5" s="1"/>
  <c r="D83" i="5"/>
  <c r="H83" i="1"/>
  <c r="H84" i="1"/>
  <c r="D84" i="5"/>
  <c r="D85" i="5"/>
  <c r="H85" i="1"/>
  <c r="D86" i="5"/>
  <c r="H86" i="1"/>
  <c r="D87" i="5"/>
  <c r="H87" i="1"/>
  <c r="D88" i="5"/>
  <c r="H88" i="1"/>
  <c r="I83" i="5"/>
  <c r="I90" i="1"/>
  <c r="I90" i="5" s="1"/>
  <c r="I98" i="5"/>
  <c r="I101" i="1"/>
  <c r="I101" i="5" s="1"/>
  <c r="D98" i="5"/>
  <c r="D101" i="1"/>
  <c r="D101" i="5" s="1"/>
  <c r="D99" i="5"/>
  <c r="H99" i="1"/>
  <c r="D104" i="5"/>
  <c r="D109" i="1"/>
  <c r="D109" i="5" s="1"/>
  <c r="H104" i="1"/>
  <c r="D107" i="5"/>
  <c r="H107" i="1"/>
  <c r="I112" i="5"/>
  <c r="I117" i="1"/>
  <c r="I117" i="5" s="1"/>
  <c r="F112" i="5"/>
  <c r="H112" i="1"/>
  <c r="K112" i="1" s="1"/>
  <c r="Z112" i="1" s="1"/>
  <c r="F117" i="1"/>
  <c r="F117" i="5" s="1"/>
  <c r="F113" i="5"/>
  <c r="H113" i="1"/>
  <c r="F114" i="5"/>
  <c r="H114" i="1"/>
  <c r="F115" i="5"/>
  <c r="H115" i="1"/>
  <c r="H115" i="5" s="1"/>
  <c r="I134" i="5"/>
  <c r="I136" i="1"/>
  <c r="I136" i="5" s="1"/>
  <c r="I141" i="5"/>
  <c r="I147" i="1"/>
  <c r="I147" i="5" s="1"/>
  <c r="F139" i="5"/>
  <c r="H139" i="1"/>
  <c r="F147" i="1"/>
  <c r="F147" i="5" s="1"/>
  <c r="D141" i="5"/>
  <c r="D147" i="1"/>
  <c r="D147" i="5" s="1"/>
  <c r="F142" i="5"/>
  <c r="H142" i="1"/>
  <c r="D151" i="5"/>
  <c r="D161" i="1"/>
  <c r="D161" i="5" s="1"/>
  <c r="D154" i="5"/>
  <c r="H154" i="1"/>
  <c r="H154" i="5" s="1"/>
  <c r="F155" i="5"/>
  <c r="H155" i="1"/>
  <c r="I150" i="5"/>
  <c r="I161" i="1"/>
  <c r="I161" i="5" s="1"/>
  <c r="I156" i="5"/>
  <c r="K156" i="1"/>
  <c r="I159" i="5"/>
  <c r="K159" i="1"/>
  <c r="I166" i="5"/>
  <c r="I173" i="1"/>
  <c r="I173" i="5" s="1"/>
  <c r="I169" i="5"/>
  <c r="K169" i="1"/>
  <c r="D164" i="5"/>
  <c r="D173" i="1"/>
  <c r="D173" i="5" s="1"/>
  <c r="F165" i="5"/>
  <c r="F173" i="1"/>
  <c r="F173" i="5" s="1"/>
  <c r="H165" i="1"/>
  <c r="D167" i="5"/>
  <c r="H167" i="1"/>
  <c r="D188" i="1"/>
  <c r="D188" i="5" s="1"/>
  <c r="D177" i="5"/>
  <c r="F178" i="5"/>
  <c r="H178" i="1"/>
  <c r="F188" i="1"/>
  <c r="F188" i="5" s="1"/>
  <c r="D180" i="5"/>
  <c r="H180" i="1"/>
  <c r="H180" i="5" s="1"/>
  <c r="F184" i="5"/>
  <c r="H184" i="1"/>
  <c r="H186" i="1"/>
  <c r="D186" i="5"/>
  <c r="I177" i="5"/>
  <c r="I188" i="1"/>
  <c r="I188" i="5" s="1"/>
  <c r="L219" i="5"/>
  <c r="L242" i="1"/>
  <c r="L242" i="5" s="1"/>
  <c r="L276" i="5"/>
  <c r="L282" i="1"/>
  <c r="L282" i="5" s="1"/>
  <c r="F326" i="4"/>
  <c r="F326" i="6" s="1"/>
  <c r="N201" i="5"/>
  <c r="H106" i="5"/>
  <c r="K106" i="1"/>
  <c r="Z107" i="4"/>
  <c r="Z107" i="6" s="1"/>
  <c r="K107" i="6"/>
  <c r="K99" i="4"/>
  <c r="H99" i="6"/>
  <c r="F119" i="6"/>
  <c r="F197" i="4"/>
  <c r="H25" i="6"/>
  <c r="K25" i="4"/>
  <c r="K133" i="5"/>
  <c r="N133" i="1"/>
  <c r="K106" i="6"/>
  <c r="Z106" i="4"/>
  <c r="Z106" i="6" s="1"/>
  <c r="K30" i="6"/>
  <c r="Z30" i="4"/>
  <c r="Z30" i="6" s="1"/>
  <c r="K133" i="6"/>
  <c r="H55" i="5"/>
  <c r="K55" i="1"/>
  <c r="H56" i="6"/>
  <c r="K56" i="4"/>
  <c r="H58" i="6"/>
  <c r="K58" i="4"/>
  <c r="K157" i="6"/>
  <c r="K28" i="6"/>
  <c r="L158" i="6"/>
  <c r="L326" i="4"/>
  <c r="L326" i="6" s="1"/>
  <c r="H10" i="6"/>
  <c r="K10" i="4"/>
  <c r="K84" i="4"/>
  <c r="H84" i="6"/>
  <c r="H133" i="6"/>
  <c r="H136" i="4"/>
  <c r="H136" i="6" s="1"/>
  <c r="H141" i="6"/>
  <c r="K141" i="4"/>
  <c r="K141" i="6" s="1"/>
  <c r="E147" i="6"/>
  <c r="E195" i="4"/>
  <c r="H150" i="6"/>
  <c r="K150" i="4"/>
  <c r="H161" i="4"/>
  <c r="H161" i="6" s="1"/>
  <c r="K156" i="6"/>
  <c r="N156" i="4"/>
  <c r="H165" i="6"/>
  <c r="H173" i="4"/>
  <c r="H173" i="6" s="1"/>
  <c r="K165" i="4"/>
  <c r="H171" i="6"/>
  <c r="K171" i="4"/>
  <c r="L282" i="6"/>
  <c r="L325" i="4"/>
  <c r="L325" i="6" s="1"/>
  <c r="C341" i="6"/>
  <c r="Y10" i="4"/>
  <c r="Y10" i="6" s="1"/>
  <c r="C347" i="6"/>
  <c r="Y16" i="4"/>
  <c r="Y16" i="6" s="1"/>
  <c r="C352" i="6"/>
  <c r="Y21" i="4"/>
  <c r="Y21" i="6" s="1"/>
  <c r="C358" i="6"/>
  <c r="Y27" i="4"/>
  <c r="Y27" i="6" s="1"/>
  <c r="B365" i="6"/>
  <c r="W34" i="4"/>
  <c r="W34" i="6" s="1"/>
  <c r="B449" i="4"/>
  <c r="X34" i="4"/>
  <c r="X34" i="6" s="1"/>
  <c r="C373" i="6"/>
  <c r="Y42" i="4"/>
  <c r="Y42" i="6" s="1"/>
  <c r="C384" i="6"/>
  <c r="Y53" i="4"/>
  <c r="Y53" i="6" s="1"/>
  <c r="C390" i="6"/>
  <c r="Y59" i="4"/>
  <c r="Y59" i="6" s="1"/>
  <c r="C398" i="6"/>
  <c r="Y67" i="4"/>
  <c r="Y67" i="6" s="1"/>
  <c r="C405" i="4"/>
  <c r="L313" i="5"/>
  <c r="L316" i="1"/>
  <c r="L316" i="5" s="1"/>
  <c r="K18" i="4"/>
  <c r="E161" i="5"/>
  <c r="H176" i="5"/>
  <c r="K176" i="1"/>
  <c r="K176" i="5" s="1"/>
  <c r="H54" i="6"/>
  <c r="K54" i="4"/>
  <c r="Y115" i="4"/>
  <c r="Y115" i="6" s="1"/>
  <c r="H134" i="6"/>
  <c r="K134" i="4"/>
  <c r="K136" i="4" s="1"/>
  <c r="K136" i="6" s="1"/>
  <c r="J136" i="6"/>
  <c r="J195" i="4"/>
  <c r="J195" i="6" s="1"/>
  <c r="H166" i="6"/>
  <c r="K166" i="4"/>
  <c r="B119" i="4"/>
  <c r="B197" i="4" s="1"/>
  <c r="H133" i="5"/>
  <c r="Y41" i="4"/>
  <c r="Y41" i="6" s="1"/>
  <c r="K48" i="6"/>
  <c r="Z48" i="4"/>
  <c r="Z48" i="6" s="1"/>
  <c r="Y58" i="4"/>
  <c r="Y58" i="6" s="1"/>
  <c r="H61" i="6"/>
  <c r="K61" i="4"/>
  <c r="E63" i="6"/>
  <c r="E119" i="4"/>
  <c r="J119" i="4"/>
  <c r="H101" i="4"/>
  <c r="H101" i="6" s="1"/>
  <c r="K98" i="4"/>
  <c r="K114" i="6"/>
  <c r="Z114" i="4"/>
  <c r="Z114" i="6" s="1"/>
  <c r="L169" i="4"/>
  <c r="L169" i="6" s="1"/>
  <c r="G195" i="1"/>
  <c r="G195" i="5" s="1"/>
  <c r="H14" i="6"/>
  <c r="K14" i="4"/>
  <c r="H57" i="6"/>
  <c r="K57" i="4"/>
  <c r="H59" i="6"/>
  <c r="K59" i="4"/>
  <c r="K71" i="6"/>
  <c r="K82" i="4"/>
  <c r="H90" i="4"/>
  <c r="H90" i="6" s="1"/>
  <c r="H188" i="7"/>
  <c r="J325" i="4"/>
  <c r="J325" i="6" s="1"/>
  <c r="J117" i="5"/>
  <c r="H150" i="5"/>
  <c r="H26" i="6"/>
  <c r="K26" i="4"/>
  <c r="K31" i="6"/>
  <c r="Z31" i="4"/>
  <c r="Z31" i="6" s="1"/>
  <c r="H40" i="6"/>
  <c r="K40" i="4"/>
  <c r="Y52" i="4"/>
  <c r="Y52" i="6" s="1"/>
  <c r="H55" i="6"/>
  <c r="K55" i="4"/>
  <c r="H71" i="6"/>
  <c r="H72" i="6"/>
  <c r="G119" i="4"/>
  <c r="C418" i="6"/>
  <c r="Y87" i="4"/>
  <c r="Y87" i="6" s="1"/>
  <c r="C428" i="6"/>
  <c r="Y98" i="4"/>
  <c r="Y98" i="6" s="1"/>
  <c r="C436" i="6"/>
  <c r="C439" i="4"/>
  <c r="C444" i="6"/>
  <c r="Y114" i="4"/>
  <c r="Y114" i="6" s="1"/>
  <c r="C447" i="4"/>
  <c r="H23" i="6"/>
  <c r="K23" i="4"/>
  <c r="C340" i="6"/>
  <c r="Y9" i="4"/>
  <c r="Y9" i="6" s="1"/>
  <c r="C365" i="4"/>
  <c r="C397" i="6"/>
  <c r="Y66" i="4"/>
  <c r="Y66" i="6" s="1"/>
  <c r="C403" i="6"/>
  <c r="Y72" i="4"/>
  <c r="Y72" i="6" s="1"/>
  <c r="C413" i="6"/>
  <c r="Y82" i="4"/>
  <c r="Y82" i="6" s="1"/>
  <c r="C421" i="4"/>
  <c r="C429" i="6"/>
  <c r="Y99" i="4"/>
  <c r="Y99" i="6" s="1"/>
  <c r="H136" i="7"/>
  <c r="H147" i="4"/>
  <c r="H147" i="6" s="1"/>
  <c r="E101" i="5"/>
  <c r="G173" i="5"/>
  <c r="G95" i="5"/>
  <c r="H156" i="5"/>
  <c r="E119" i="7"/>
  <c r="K109" i="7"/>
  <c r="H13" i="1"/>
  <c r="H15" i="1"/>
  <c r="H17" i="1"/>
  <c r="H17" i="5" s="1"/>
  <c r="H19" i="1"/>
  <c r="H23" i="1"/>
  <c r="H27" i="1"/>
  <c r="H29" i="1"/>
  <c r="H31" i="1"/>
  <c r="K74" i="4"/>
  <c r="B101" i="5"/>
  <c r="D95" i="5"/>
  <c r="G90" i="5"/>
  <c r="J173" i="5"/>
  <c r="M203" i="5"/>
  <c r="E109" i="5"/>
  <c r="B109" i="5"/>
  <c r="X63" i="4"/>
  <c r="X63" i="6" s="1"/>
  <c r="Y70" i="4"/>
  <c r="Y70" i="6" s="1"/>
  <c r="Y77" i="4"/>
  <c r="Y77" i="6" s="1"/>
  <c r="Y85" i="4"/>
  <c r="Y85" i="6" s="1"/>
  <c r="Y95" i="4"/>
  <c r="Y95" i="6" s="1"/>
  <c r="C410" i="4"/>
  <c r="F119" i="7"/>
  <c r="H147" i="7"/>
  <c r="E147" i="5"/>
  <c r="F136" i="5"/>
  <c r="J147" i="5"/>
  <c r="J79" i="5"/>
  <c r="K201" i="5"/>
  <c r="H169" i="5"/>
  <c r="Y24" i="4"/>
  <c r="Y24" i="6" s="1"/>
  <c r="B119" i="7"/>
  <c r="B197" i="7" s="1"/>
  <c r="B205" i="7" s="1"/>
  <c r="I119" i="7"/>
  <c r="A2" i="4"/>
  <c r="A127" i="1"/>
  <c r="A333" i="1"/>
  <c r="A2" i="6"/>
  <c r="A210" i="6" s="1"/>
  <c r="H13" i="5"/>
  <c r="K13" i="1"/>
  <c r="K17" i="1"/>
  <c r="H11" i="6"/>
  <c r="K11" i="4"/>
  <c r="I287" i="6"/>
  <c r="I285" i="4"/>
  <c r="I285" i="6" s="1"/>
  <c r="E34" i="1"/>
  <c r="E10" i="5"/>
  <c r="H10" i="1"/>
  <c r="H12" i="1"/>
  <c r="E12" i="5"/>
  <c r="E14" i="5"/>
  <c r="H14" i="1"/>
  <c r="H16" i="1"/>
  <c r="E16" i="5"/>
  <c r="E18" i="5"/>
  <c r="H18" i="1"/>
  <c r="H20" i="1"/>
  <c r="E20" i="5"/>
  <c r="E22" i="5"/>
  <c r="H22" i="1"/>
  <c r="H24" i="1"/>
  <c r="H24" i="5" s="1"/>
  <c r="E24" i="5"/>
  <c r="E26" i="5"/>
  <c r="H26" i="1"/>
  <c r="H28" i="1"/>
  <c r="E28" i="5"/>
  <c r="E30" i="5"/>
  <c r="H30" i="1"/>
  <c r="H32" i="1"/>
  <c r="E32" i="5"/>
  <c r="J34" i="1"/>
  <c r="J34" i="5" s="1"/>
  <c r="J9" i="5"/>
  <c r="D38" i="5"/>
  <c r="H38" i="1"/>
  <c r="F40" i="5"/>
  <c r="H40" i="1"/>
  <c r="D42" i="5"/>
  <c r="H42" i="1"/>
  <c r="F44" i="5"/>
  <c r="H44" i="1"/>
  <c r="B46" i="5"/>
  <c r="H46" i="1"/>
  <c r="B48" i="5"/>
  <c r="H48" i="1"/>
  <c r="B50" i="5"/>
  <c r="H50" i="1"/>
  <c r="B52" i="5"/>
  <c r="H52" i="1"/>
  <c r="B54" i="5"/>
  <c r="H54" i="1"/>
  <c r="B56" i="5"/>
  <c r="H56" i="1"/>
  <c r="B58" i="5"/>
  <c r="H58" i="1"/>
  <c r="B60" i="5"/>
  <c r="H60" i="1"/>
  <c r="B98" i="5"/>
  <c r="H98" i="1"/>
  <c r="B112" i="5"/>
  <c r="B117" i="1"/>
  <c r="B117" i="5" s="1"/>
  <c r="D134" i="5"/>
  <c r="H134" i="1"/>
  <c r="F140" i="5"/>
  <c r="H140" i="1"/>
  <c r="F141" i="5"/>
  <c r="H141" i="1"/>
  <c r="F144" i="5"/>
  <c r="H144" i="1"/>
  <c r="F145" i="5"/>
  <c r="H145" i="1"/>
  <c r="H145" i="5" s="1"/>
  <c r="F151" i="5"/>
  <c r="H151" i="1"/>
  <c r="F152" i="5"/>
  <c r="H152" i="1"/>
  <c r="F153" i="5"/>
  <c r="H153" i="1"/>
  <c r="F157" i="5"/>
  <c r="H157" i="1"/>
  <c r="F158" i="5"/>
  <c r="H158" i="1"/>
  <c r="F164" i="5"/>
  <c r="H164" i="1"/>
  <c r="F166" i="5"/>
  <c r="H166" i="1"/>
  <c r="F168" i="5"/>
  <c r="H168" i="1"/>
  <c r="F171" i="5"/>
  <c r="H171" i="1"/>
  <c r="F177" i="5"/>
  <c r="H177" i="1"/>
  <c r="F179" i="5"/>
  <c r="H179" i="1"/>
  <c r="F181" i="5"/>
  <c r="H181" i="1"/>
  <c r="F183" i="5"/>
  <c r="H183" i="1"/>
  <c r="F185" i="5"/>
  <c r="H185" i="1"/>
  <c r="I200" i="5"/>
  <c r="K200" i="1"/>
  <c r="I203" i="1"/>
  <c r="I203" i="5" s="1"/>
  <c r="L248" i="5"/>
  <c r="L271" i="1"/>
  <c r="B119" i="6"/>
  <c r="Z70" i="4"/>
  <c r="Z70" i="6" s="1"/>
  <c r="M169" i="4"/>
  <c r="K217" i="4"/>
  <c r="K217" i="6" s="1"/>
  <c r="Q218" i="4"/>
  <c r="Q218" i="6" s="1"/>
  <c r="Q219" i="4"/>
  <c r="Q219" i="6" s="1"/>
  <c r="Q220" i="4"/>
  <c r="Q220" i="6" s="1"/>
  <c r="Q221" i="4"/>
  <c r="Q221" i="6" s="1"/>
  <c r="Q222" i="4"/>
  <c r="Q222" i="6" s="1"/>
  <c r="Q223" i="4"/>
  <c r="Q223" i="6" s="1"/>
  <c r="Q224" i="4"/>
  <c r="Q224" i="6" s="1"/>
  <c r="Q225" i="4"/>
  <c r="Q225" i="6" s="1"/>
  <c r="Q226" i="4"/>
  <c r="Q226" i="6" s="1"/>
  <c r="Q227" i="4"/>
  <c r="Q227" i="6" s="1"/>
  <c r="Q228" i="4"/>
  <c r="Q228" i="6" s="1"/>
  <c r="Q229" i="4"/>
  <c r="Q229" i="6" s="1"/>
  <c r="Q230" i="4"/>
  <c r="Q230" i="6" s="1"/>
  <c r="Q231" i="4"/>
  <c r="Q231" i="6" s="1"/>
  <c r="Q232" i="4"/>
  <c r="Q232" i="6" s="1"/>
  <c r="Q233" i="4"/>
  <c r="Q233" i="6" s="1"/>
  <c r="Q234" i="4"/>
  <c r="Q234" i="6" s="1"/>
  <c r="Q235" i="4"/>
  <c r="Q235" i="6" s="1"/>
  <c r="Q236" i="4"/>
  <c r="Q236" i="6" s="1"/>
  <c r="Q238" i="4"/>
  <c r="Q238" i="6" s="1"/>
  <c r="C217" i="4"/>
  <c r="C217" i="6" s="1"/>
  <c r="D218" i="4"/>
  <c r="D218" i="6" s="1"/>
  <c r="I219" i="4"/>
  <c r="I219" i="6" s="1"/>
  <c r="K220" i="4"/>
  <c r="K220" i="6" s="1"/>
  <c r="D222" i="4"/>
  <c r="D222" i="6" s="1"/>
  <c r="I223" i="4"/>
  <c r="I223" i="6" s="1"/>
  <c r="K224" i="4"/>
  <c r="K224" i="6" s="1"/>
  <c r="D226" i="4"/>
  <c r="D226" i="6" s="1"/>
  <c r="I227" i="4"/>
  <c r="I227" i="6" s="1"/>
  <c r="K228" i="4"/>
  <c r="K228" i="6" s="1"/>
  <c r="D230" i="4"/>
  <c r="D230" i="6" s="1"/>
  <c r="I231" i="4"/>
  <c r="I231" i="6" s="1"/>
  <c r="K232" i="4"/>
  <c r="K232" i="6" s="1"/>
  <c r="D234" i="4"/>
  <c r="D234" i="6" s="1"/>
  <c r="I235" i="4"/>
  <c r="I235" i="6" s="1"/>
  <c r="K236" i="4"/>
  <c r="K236" i="6" s="1"/>
  <c r="J238" i="4"/>
  <c r="J238" i="6" s="1"/>
  <c r="D237" i="4"/>
  <c r="D237" i="6" s="1"/>
  <c r="I238" i="4"/>
  <c r="I238" i="6" s="1"/>
  <c r="K239" i="4"/>
  <c r="K239" i="6" s="1"/>
  <c r="G240" i="4"/>
  <c r="G240" i="6" s="1"/>
  <c r="C365" i="6"/>
  <c r="C291" i="4"/>
  <c r="C291" i="6" s="1"/>
  <c r="C293" i="4"/>
  <c r="C293" i="6" s="1"/>
  <c r="C295" i="4"/>
  <c r="C295" i="6" s="1"/>
  <c r="D290" i="4"/>
  <c r="D290" i="6" s="1"/>
  <c r="K292" i="4"/>
  <c r="K292" i="6" s="1"/>
  <c r="I295" i="4"/>
  <c r="I295" i="6" s="1"/>
  <c r="Q290" i="4"/>
  <c r="Q290" i="6" s="1"/>
  <c r="Q292" i="4"/>
  <c r="Q292" i="6" s="1"/>
  <c r="Q294" i="4"/>
  <c r="Q294" i="6" s="1"/>
  <c r="Q296" i="4"/>
  <c r="Q296" i="6" s="1"/>
  <c r="I292" i="4"/>
  <c r="I292" i="6" s="1"/>
  <c r="D295" i="4"/>
  <c r="D295" i="6" s="1"/>
  <c r="C421" i="6"/>
  <c r="K27" i="6"/>
  <c r="K21" i="1"/>
  <c r="K180" i="1"/>
  <c r="G34" i="5"/>
  <c r="C34" i="5"/>
  <c r="K105" i="1"/>
  <c r="K115" i="1"/>
  <c r="D195" i="4"/>
  <c r="D195" i="6" s="1"/>
  <c r="K43" i="4"/>
  <c r="K112" i="4"/>
  <c r="B119" i="1"/>
  <c r="H109" i="1"/>
  <c r="H109" i="5" s="1"/>
  <c r="H74" i="1"/>
  <c r="H74" i="5" s="1"/>
  <c r="H11" i="1"/>
  <c r="H25" i="1"/>
  <c r="H105" i="6"/>
  <c r="K105" i="4"/>
  <c r="H170" i="6"/>
  <c r="K170" i="4"/>
  <c r="H179" i="6"/>
  <c r="K179" i="4"/>
  <c r="H183" i="6"/>
  <c r="K183" i="4"/>
  <c r="C371" i="6"/>
  <c r="Y40" i="4"/>
  <c r="Y40" i="6" s="1"/>
  <c r="C378" i="6"/>
  <c r="Y47" i="4"/>
  <c r="Y47" i="6" s="1"/>
  <c r="C382" i="6"/>
  <c r="Y51" i="4"/>
  <c r="Y51" i="6" s="1"/>
  <c r="C386" i="6"/>
  <c r="Y55" i="4"/>
  <c r="Y55" i="6" s="1"/>
  <c r="C400" i="6"/>
  <c r="Y69" i="4"/>
  <c r="Y69" i="6" s="1"/>
  <c r="B405" i="6"/>
  <c r="X74" i="4"/>
  <c r="X74" i="6" s="1"/>
  <c r="B410" i="6"/>
  <c r="X79" i="4"/>
  <c r="X79" i="6" s="1"/>
  <c r="C415" i="6"/>
  <c r="Y84" i="4"/>
  <c r="Y84" i="6" s="1"/>
  <c r="C419" i="6"/>
  <c r="Y88" i="4"/>
  <c r="Y88" i="6" s="1"/>
  <c r="D425" i="6"/>
  <c r="I316" i="4"/>
  <c r="I316" i="6" s="1"/>
  <c r="I298" i="4"/>
  <c r="C437" i="6"/>
  <c r="Y107" i="4"/>
  <c r="Y107" i="6" s="1"/>
  <c r="C443" i="6"/>
  <c r="Y113" i="4"/>
  <c r="Y113" i="6" s="1"/>
  <c r="C9" i="5"/>
  <c r="G9" i="5"/>
  <c r="C13" i="5"/>
  <c r="C17" i="5"/>
  <c r="C29" i="5"/>
  <c r="L143" i="5"/>
  <c r="Z72" i="4"/>
  <c r="Z72" i="6" s="1"/>
  <c r="L171" i="4"/>
  <c r="L171" i="6" s="1"/>
  <c r="K70" i="6"/>
  <c r="L141" i="4"/>
  <c r="Q326" i="4"/>
  <c r="L154" i="4"/>
  <c r="L165" i="4"/>
  <c r="C218" i="4"/>
  <c r="C218" i="6" s="1"/>
  <c r="C219" i="4"/>
  <c r="C219" i="6" s="1"/>
  <c r="C220" i="4"/>
  <c r="C220" i="6" s="1"/>
  <c r="C221" i="4"/>
  <c r="C221" i="6" s="1"/>
  <c r="C222" i="4"/>
  <c r="C222" i="6" s="1"/>
  <c r="C223" i="4"/>
  <c r="C223" i="6" s="1"/>
  <c r="C224" i="4"/>
  <c r="C224" i="6" s="1"/>
  <c r="C225" i="4"/>
  <c r="C225" i="6" s="1"/>
  <c r="C226" i="4"/>
  <c r="C226" i="6" s="1"/>
  <c r="C227" i="4"/>
  <c r="C227" i="6" s="1"/>
  <c r="C228" i="4"/>
  <c r="C228" i="6" s="1"/>
  <c r="C229" i="4"/>
  <c r="C229" i="6" s="1"/>
  <c r="C230" i="4"/>
  <c r="C230" i="6" s="1"/>
  <c r="C231" i="4"/>
  <c r="C231" i="6" s="1"/>
  <c r="C232" i="4"/>
  <c r="C232" i="6" s="1"/>
  <c r="C233" i="4"/>
  <c r="C233" i="6" s="1"/>
  <c r="C234" i="4"/>
  <c r="C234" i="6" s="1"/>
  <c r="C235" i="4"/>
  <c r="C235" i="6" s="1"/>
  <c r="C236" i="4"/>
  <c r="C236" i="6" s="1"/>
  <c r="J237" i="4"/>
  <c r="J237" i="6" s="1"/>
  <c r="J239" i="4"/>
  <c r="J239" i="6" s="1"/>
  <c r="G217" i="4"/>
  <c r="G217" i="6" s="1"/>
  <c r="I218" i="4"/>
  <c r="I218" i="6" s="1"/>
  <c r="K219" i="4"/>
  <c r="K219" i="6" s="1"/>
  <c r="D221" i="4"/>
  <c r="D221" i="6" s="1"/>
  <c r="I222" i="4"/>
  <c r="I222" i="6" s="1"/>
  <c r="K223" i="4"/>
  <c r="K223" i="6" s="1"/>
  <c r="D225" i="4"/>
  <c r="D225" i="6" s="1"/>
  <c r="I226" i="4"/>
  <c r="I226" i="6" s="1"/>
  <c r="K227" i="4"/>
  <c r="K227" i="6" s="1"/>
  <c r="D229" i="4"/>
  <c r="D229" i="6" s="1"/>
  <c r="I230" i="4"/>
  <c r="I230" i="6" s="1"/>
  <c r="K231" i="4"/>
  <c r="K231" i="6" s="1"/>
  <c r="D233" i="4"/>
  <c r="D233" i="6" s="1"/>
  <c r="I234" i="4"/>
  <c r="I234" i="6" s="1"/>
  <c r="K235" i="4"/>
  <c r="K235" i="6" s="1"/>
  <c r="C237" i="4"/>
  <c r="C237" i="6" s="1"/>
  <c r="C239" i="4"/>
  <c r="C239" i="6" s="1"/>
  <c r="I237" i="4"/>
  <c r="I237" i="6" s="1"/>
  <c r="K238" i="4"/>
  <c r="K238" i="6" s="1"/>
  <c r="D240" i="4"/>
  <c r="D240" i="6" s="1"/>
  <c r="J240" i="4"/>
  <c r="J240" i="6" s="1"/>
  <c r="J291" i="4"/>
  <c r="J291" i="6" s="1"/>
  <c r="J293" i="4"/>
  <c r="J293" i="6" s="1"/>
  <c r="J295" i="4"/>
  <c r="J295" i="6" s="1"/>
  <c r="K290" i="4"/>
  <c r="K290" i="6" s="1"/>
  <c r="I293" i="4"/>
  <c r="I293" i="6" s="1"/>
  <c r="D296" i="4"/>
  <c r="D296" i="6" s="1"/>
  <c r="G291" i="4"/>
  <c r="G291" i="6" s="1"/>
  <c r="G293" i="4"/>
  <c r="G293" i="6" s="1"/>
  <c r="G295" i="4"/>
  <c r="G295" i="6" s="1"/>
  <c r="I290" i="4"/>
  <c r="I290" i="6" s="1"/>
  <c r="D293" i="4"/>
  <c r="D293" i="6" s="1"/>
  <c r="K295" i="4"/>
  <c r="K295" i="6" s="1"/>
  <c r="Z15" i="4"/>
  <c r="Z15" i="6" s="1"/>
  <c r="F119" i="1"/>
  <c r="G119" i="1"/>
  <c r="C119" i="1"/>
  <c r="Z86" i="4"/>
  <c r="Z86" i="6" s="1"/>
  <c r="I119" i="4"/>
  <c r="D119" i="4"/>
  <c r="H34" i="4"/>
  <c r="H34" i="6" s="1"/>
  <c r="H136" i="1"/>
  <c r="I195" i="1"/>
  <c r="I195" i="5" s="1"/>
  <c r="B63" i="5"/>
  <c r="F63" i="5"/>
  <c r="H90" i="1"/>
  <c r="H90" i="5" s="1"/>
  <c r="H52" i="6"/>
  <c r="K52" i="4"/>
  <c r="I324" i="4"/>
  <c r="C342" i="6"/>
  <c r="Y11" i="4"/>
  <c r="Y11" i="6" s="1"/>
  <c r="C346" i="6"/>
  <c r="Y15" i="4"/>
  <c r="Y15" i="6" s="1"/>
  <c r="C350" i="6"/>
  <c r="Y19" i="4"/>
  <c r="Y19" i="6" s="1"/>
  <c r="C353" i="6"/>
  <c r="Y22" i="4"/>
  <c r="Y22" i="6" s="1"/>
  <c r="C357" i="6"/>
  <c r="Y26" i="4"/>
  <c r="Y26" i="6" s="1"/>
  <c r="C361" i="6"/>
  <c r="Y30" i="4"/>
  <c r="Y30" i="6" s="1"/>
  <c r="K147" i="4"/>
  <c r="K147" i="6" s="1"/>
  <c r="D217" i="4"/>
  <c r="D217" i="6" s="1"/>
  <c r="G218" i="4"/>
  <c r="G218" i="6" s="1"/>
  <c r="G219" i="4"/>
  <c r="G219" i="6" s="1"/>
  <c r="G220" i="4"/>
  <c r="G220" i="6" s="1"/>
  <c r="G221" i="4"/>
  <c r="G221" i="6" s="1"/>
  <c r="G222" i="4"/>
  <c r="G222" i="6" s="1"/>
  <c r="G223" i="4"/>
  <c r="G223" i="6" s="1"/>
  <c r="G224" i="4"/>
  <c r="G224" i="6" s="1"/>
  <c r="G225" i="4"/>
  <c r="G225" i="6" s="1"/>
  <c r="G226" i="4"/>
  <c r="G226" i="6" s="1"/>
  <c r="G227" i="4"/>
  <c r="G227" i="6" s="1"/>
  <c r="G228" i="4"/>
  <c r="G228" i="6" s="1"/>
  <c r="G229" i="4"/>
  <c r="G229" i="6" s="1"/>
  <c r="G230" i="4"/>
  <c r="G230" i="6" s="1"/>
  <c r="G231" i="4"/>
  <c r="G231" i="6" s="1"/>
  <c r="G232" i="4"/>
  <c r="G232" i="6" s="1"/>
  <c r="G233" i="4"/>
  <c r="G233" i="6" s="1"/>
  <c r="G234" i="4"/>
  <c r="G234" i="6" s="1"/>
  <c r="G235" i="4"/>
  <c r="G235" i="6" s="1"/>
  <c r="G236" i="4"/>
  <c r="G236" i="6" s="1"/>
  <c r="C238" i="4"/>
  <c r="C238" i="6" s="1"/>
  <c r="C240" i="4"/>
  <c r="C240" i="6" s="1"/>
  <c r="J217" i="4"/>
  <c r="J217" i="6" s="1"/>
  <c r="K218" i="4"/>
  <c r="K218" i="6" s="1"/>
  <c r="D220" i="4"/>
  <c r="D220" i="6" s="1"/>
  <c r="I221" i="4"/>
  <c r="I221" i="6" s="1"/>
  <c r="K222" i="4"/>
  <c r="K222" i="6" s="1"/>
  <c r="D224" i="4"/>
  <c r="D224" i="6" s="1"/>
  <c r="I225" i="4"/>
  <c r="I225" i="6" s="1"/>
  <c r="K226" i="4"/>
  <c r="K226" i="6" s="1"/>
  <c r="D228" i="4"/>
  <c r="D228" i="6" s="1"/>
  <c r="I229" i="4"/>
  <c r="I229" i="6" s="1"/>
  <c r="K230" i="4"/>
  <c r="K230" i="6" s="1"/>
  <c r="D232" i="4"/>
  <c r="D232" i="6" s="1"/>
  <c r="I233" i="4"/>
  <c r="I233" i="6" s="1"/>
  <c r="K234" i="4"/>
  <c r="K234" i="6" s="1"/>
  <c r="D236" i="4"/>
  <c r="D236" i="6" s="1"/>
  <c r="G237" i="4"/>
  <c r="G237" i="6" s="1"/>
  <c r="G239" i="4"/>
  <c r="G239" i="6" s="1"/>
  <c r="K237" i="4"/>
  <c r="K237" i="6" s="1"/>
  <c r="D239" i="4"/>
  <c r="D239" i="6" s="1"/>
  <c r="I240" i="4"/>
  <c r="I240" i="6" s="1"/>
  <c r="C290" i="4"/>
  <c r="C290" i="6" s="1"/>
  <c r="C292" i="4"/>
  <c r="C292" i="6" s="1"/>
  <c r="C294" i="4"/>
  <c r="C294" i="6" s="1"/>
  <c r="C296" i="4"/>
  <c r="C296" i="6" s="1"/>
  <c r="I291" i="4"/>
  <c r="I291" i="6" s="1"/>
  <c r="D294" i="4"/>
  <c r="D294" i="6" s="1"/>
  <c r="K296" i="4"/>
  <c r="K296" i="6" s="1"/>
  <c r="Q291" i="4"/>
  <c r="Q291" i="6" s="1"/>
  <c r="Q293" i="4"/>
  <c r="Q293" i="6" s="1"/>
  <c r="Q295" i="4"/>
  <c r="Q295" i="6" s="1"/>
  <c r="D291" i="4"/>
  <c r="D291" i="6" s="1"/>
  <c r="K293" i="4"/>
  <c r="K293" i="6" s="1"/>
  <c r="K43" i="1"/>
  <c r="L155" i="4"/>
  <c r="H63" i="4"/>
  <c r="K154" i="1"/>
  <c r="K9" i="1"/>
  <c r="F195" i="1"/>
  <c r="F195" i="5" s="1"/>
  <c r="J195" i="1"/>
  <c r="J195" i="5" s="1"/>
  <c r="H117" i="1"/>
  <c r="H117" i="5" s="1"/>
  <c r="H112" i="5"/>
  <c r="H44" i="6"/>
  <c r="K44" i="4"/>
  <c r="H177" i="6"/>
  <c r="K177" i="4"/>
  <c r="K188" i="4" s="1"/>
  <c r="H181" i="6"/>
  <c r="K181" i="4"/>
  <c r="H185" i="6"/>
  <c r="K185" i="4"/>
  <c r="C15" i="5"/>
  <c r="C19" i="5"/>
  <c r="C23" i="5"/>
  <c r="C27" i="5"/>
  <c r="C31" i="5"/>
  <c r="N173" i="5"/>
  <c r="K60" i="4"/>
  <c r="H188" i="4"/>
  <c r="K178" i="4"/>
  <c r="K180" i="4"/>
  <c r="K182" i="4"/>
  <c r="K184" i="4"/>
  <c r="K186" i="4"/>
  <c r="C394" i="4"/>
  <c r="L136" i="5"/>
  <c r="H95" i="7"/>
  <c r="K93" i="7"/>
  <c r="K95" i="7" s="1"/>
  <c r="F195" i="7"/>
  <c r="F197" i="7" s="1"/>
  <c r="F205" i="7" s="1"/>
  <c r="K98" i="7"/>
  <c r="K101" i="7" s="1"/>
  <c r="H101" i="7"/>
  <c r="C119" i="7"/>
  <c r="C197" i="7" s="1"/>
  <c r="C205" i="7" s="1"/>
  <c r="G119" i="7"/>
  <c r="G197" i="7" s="1"/>
  <c r="G205" i="7" s="1"/>
  <c r="D195" i="7"/>
  <c r="I195" i="7"/>
  <c r="I197" i="7" s="1"/>
  <c r="I205" i="7" s="1"/>
  <c r="D119" i="7"/>
  <c r="K63" i="7"/>
  <c r="E195" i="7"/>
  <c r="E197" i="7" s="1"/>
  <c r="E205" i="7" s="1"/>
  <c r="J195" i="7"/>
  <c r="J197" i="7" s="1"/>
  <c r="J205" i="7" s="1"/>
  <c r="M118" i="7"/>
  <c r="A333" i="5"/>
  <c r="A210" i="5"/>
  <c r="A127" i="5"/>
  <c r="A210" i="1"/>
  <c r="B397" i="1"/>
  <c r="K93" i="5"/>
  <c r="H95" i="1"/>
  <c r="H95" i="5" s="1"/>
  <c r="J119" i="1"/>
  <c r="D195" i="1"/>
  <c r="Z66" i="4"/>
  <c r="Z66" i="6" s="1"/>
  <c r="Z104" i="4"/>
  <c r="Z104" i="6" s="1"/>
  <c r="Z112" i="4"/>
  <c r="Z112" i="6" s="1"/>
  <c r="M150" i="4"/>
  <c r="Z9" i="4"/>
  <c r="Z38" i="4"/>
  <c r="Z38" i="6" s="1"/>
  <c r="Z93" i="4"/>
  <c r="Z93" i="6" s="1"/>
  <c r="K95" i="4"/>
  <c r="N133" i="4"/>
  <c r="L176" i="4"/>
  <c r="K51" i="1"/>
  <c r="K145" i="1"/>
  <c r="K170" i="1"/>
  <c r="K24" i="1"/>
  <c r="K90" i="7"/>
  <c r="K34" i="7"/>
  <c r="K119" i="7" s="1"/>
  <c r="D197" i="7"/>
  <c r="D205" i="7" s="1"/>
  <c r="H161" i="7"/>
  <c r="H195" i="7" s="1"/>
  <c r="A213" i="1"/>
  <c r="A130" i="1"/>
  <c r="U372" i="1"/>
  <c r="U370" i="1"/>
  <c r="U368" i="1"/>
  <c r="U366" i="1"/>
  <c r="U364" i="1"/>
  <c r="Q365" i="1"/>
  <c r="Q365" i="5" s="1"/>
  <c r="M347" i="1"/>
  <c r="M347" i="5" s="1"/>
  <c r="M345" i="1"/>
  <c r="M345" i="5" s="1"/>
  <c r="M343" i="1"/>
  <c r="M343" i="5" s="1"/>
  <c r="M348" i="1"/>
  <c r="M348" i="5" s="1"/>
  <c r="U371" i="1"/>
  <c r="U369" i="1"/>
  <c r="U367" i="1"/>
  <c r="U365" i="1"/>
  <c r="R365" i="1"/>
  <c r="R365" i="5" s="1"/>
  <c r="M351" i="1"/>
  <c r="M346" i="1"/>
  <c r="M346" i="5" s="1"/>
  <c r="M344" i="1"/>
  <c r="M344" i="5" s="1"/>
  <c r="M342" i="1"/>
  <c r="B444" i="1"/>
  <c r="B442" i="1"/>
  <c r="B436" i="1"/>
  <c r="B436" i="5" s="1"/>
  <c r="C436" i="5" s="1"/>
  <c r="B434" i="1"/>
  <c r="B428" i="1"/>
  <c r="B419" i="1"/>
  <c r="B417" i="1"/>
  <c r="B415" i="1"/>
  <c r="B413" i="1"/>
  <c r="B403" i="1"/>
  <c r="B401" i="1"/>
  <c r="B399" i="1"/>
  <c r="B391" i="1"/>
  <c r="B389" i="1"/>
  <c r="B387" i="1"/>
  <c r="B385" i="1"/>
  <c r="B383" i="1"/>
  <c r="B381" i="1"/>
  <c r="B379" i="1"/>
  <c r="B377" i="1"/>
  <c r="B375" i="1"/>
  <c r="B373" i="1"/>
  <c r="B371" i="1"/>
  <c r="B369" i="1"/>
  <c r="B362" i="1"/>
  <c r="B360" i="1"/>
  <c r="B358" i="1"/>
  <c r="B356" i="1"/>
  <c r="B354" i="1"/>
  <c r="B352" i="1"/>
  <c r="B350" i="1"/>
  <c r="B348" i="1"/>
  <c r="B347" i="1"/>
  <c r="B345" i="1"/>
  <c r="B343" i="1"/>
  <c r="B341" i="1"/>
  <c r="B445" i="1"/>
  <c r="B443" i="1"/>
  <c r="B437" i="1"/>
  <c r="B437" i="5" s="1"/>
  <c r="C437" i="5" s="1"/>
  <c r="B435" i="1"/>
  <c r="B435" i="5" s="1"/>
  <c r="C435" i="5" s="1"/>
  <c r="B429" i="1"/>
  <c r="B425" i="1"/>
  <c r="B418" i="1"/>
  <c r="B416" i="1"/>
  <c r="B414" i="1"/>
  <c r="B408" i="1"/>
  <c r="B402" i="1"/>
  <c r="B400" i="1"/>
  <c r="B398" i="1"/>
  <c r="B392" i="1"/>
  <c r="B390" i="1"/>
  <c r="B388" i="1"/>
  <c r="B386" i="1"/>
  <c r="B384" i="1"/>
  <c r="B382" i="1"/>
  <c r="B380" i="1"/>
  <c r="B378" i="1"/>
  <c r="B376" i="1"/>
  <c r="B374" i="1"/>
  <c r="B372" i="1"/>
  <c r="B370" i="1"/>
  <c r="B363" i="1"/>
  <c r="B361" i="1"/>
  <c r="B359" i="1"/>
  <c r="B357" i="1"/>
  <c r="B355" i="1"/>
  <c r="B353" i="1"/>
  <c r="B351" i="1"/>
  <c r="B349" i="1"/>
  <c r="B340" i="1"/>
  <c r="B346" i="1"/>
  <c r="B344" i="1"/>
  <c r="B342" i="1"/>
  <c r="K158" i="7"/>
  <c r="K150" i="1"/>
  <c r="H63" i="1"/>
  <c r="H63" i="5" s="1"/>
  <c r="A127" i="6" l="1"/>
  <c r="A333" i="6"/>
  <c r="Z74" i="4"/>
  <c r="Z74" i="6" s="1"/>
  <c r="K74" i="6"/>
  <c r="E197" i="4"/>
  <c r="E119" i="6"/>
  <c r="M171" i="4"/>
  <c r="M171" i="6" s="1"/>
  <c r="K171" i="6"/>
  <c r="K10" i="6"/>
  <c r="Z10" i="4"/>
  <c r="Z10" i="6" s="1"/>
  <c r="H139" i="5"/>
  <c r="K139" i="1"/>
  <c r="H88" i="5"/>
  <c r="K88" i="1"/>
  <c r="H85" i="5"/>
  <c r="K85" i="1"/>
  <c r="H67" i="5"/>
  <c r="K67" i="1"/>
  <c r="H61" i="5"/>
  <c r="K61" i="1"/>
  <c r="H53" i="5"/>
  <c r="K53" i="1"/>
  <c r="H47" i="5"/>
  <c r="K47" i="1"/>
  <c r="H31" i="5"/>
  <c r="K31" i="1"/>
  <c r="H15" i="5"/>
  <c r="K15" i="1"/>
  <c r="I296" i="4"/>
  <c r="I296" i="6" s="1"/>
  <c r="I294" i="4"/>
  <c r="I294" i="6" s="1"/>
  <c r="K294" i="4"/>
  <c r="K294" i="6" s="1"/>
  <c r="K291" i="4"/>
  <c r="K291" i="6" s="1"/>
  <c r="D292" i="4"/>
  <c r="D292" i="6" s="1"/>
  <c r="G296" i="4"/>
  <c r="G296" i="6" s="1"/>
  <c r="J296" i="4"/>
  <c r="J296" i="6" s="1"/>
  <c r="G294" i="4"/>
  <c r="G294" i="6" s="1"/>
  <c r="J294" i="4"/>
  <c r="J294" i="6" s="1"/>
  <c r="J290" i="4"/>
  <c r="J290" i="6" s="1"/>
  <c r="Y90" i="4"/>
  <c r="Y90" i="6" s="1"/>
  <c r="J292" i="4"/>
  <c r="J292" i="6" s="1"/>
  <c r="G292" i="4"/>
  <c r="G292" i="6" s="1"/>
  <c r="G290" i="4"/>
  <c r="G290" i="6" s="1"/>
  <c r="J320" i="4"/>
  <c r="J320" i="6" s="1"/>
  <c r="J321" i="4"/>
  <c r="J321" i="6" s="1"/>
  <c r="J319" i="4"/>
  <c r="J319" i="6" s="1"/>
  <c r="C447" i="6"/>
  <c r="Y117" i="4"/>
  <c r="Y117" i="6" s="1"/>
  <c r="G321" i="4"/>
  <c r="G321" i="6" s="1"/>
  <c r="J322" i="4"/>
  <c r="J322" i="6" s="1"/>
  <c r="G319" i="4"/>
  <c r="G319" i="6" s="1"/>
  <c r="G322" i="4"/>
  <c r="G322" i="6" s="1"/>
  <c r="G320" i="4"/>
  <c r="G320" i="6" s="1"/>
  <c r="K55" i="6"/>
  <c r="Z55" i="4"/>
  <c r="Z55" i="6" s="1"/>
  <c r="K57" i="6"/>
  <c r="Z57" i="4"/>
  <c r="Z57" i="6" s="1"/>
  <c r="J279" i="4"/>
  <c r="J279" i="6" s="1"/>
  <c r="J277" i="4"/>
  <c r="J277" i="6" s="1"/>
  <c r="J275" i="4"/>
  <c r="J275" i="6" s="1"/>
  <c r="I280" i="4"/>
  <c r="I280" i="6" s="1"/>
  <c r="I278" i="4"/>
  <c r="I278" i="6" s="1"/>
  <c r="I276" i="4"/>
  <c r="I276" i="6" s="1"/>
  <c r="J274" i="4"/>
  <c r="J274" i="6" s="1"/>
  <c r="C405" i="6"/>
  <c r="C279" i="4"/>
  <c r="C279" i="6" s="1"/>
  <c r="C277" i="4"/>
  <c r="C277" i="6" s="1"/>
  <c r="C275" i="4"/>
  <c r="C275" i="6" s="1"/>
  <c r="D280" i="4"/>
  <c r="D280" i="6" s="1"/>
  <c r="D278" i="4"/>
  <c r="D278" i="6" s="1"/>
  <c r="D276" i="4"/>
  <c r="D276" i="6" s="1"/>
  <c r="C274" i="4"/>
  <c r="C274" i="6" s="1"/>
  <c r="Q280" i="4"/>
  <c r="Q280" i="6" s="1"/>
  <c r="Q278" i="4"/>
  <c r="Q278" i="6" s="1"/>
  <c r="Q276" i="4"/>
  <c r="Q276" i="6" s="1"/>
  <c r="K274" i="4"/>
  <c r="K274" i="6" s="1"/>
  <c r="K279" i="4"/>
  <c r="K279" i="6" s="1"/>
  <c r="K277" i="4"/>
  <c r="K277" i="6" s="1"/>
  <c r="K275" i="4"/>
  <c r="K275" i="6" s="1"/>
  <c r="Y74" i="4"/>
  <c r="Y74" i="6" s="1"/>
  <c r="J280" i="4"/>
  <c r="J280" i="6" s="1"/>
  <c r="J278" i="4"/>
  <c r="J278" i="6" s="1"/>
  <c r="J276" i="4"/>
  <c r="J276" i="6" s="1"/>
  <c r="I274" i="4"/>
  <c r="I274" i="6" s="1"/>
  <c r="I279" i="4"/>
  <c r="I279" i="6" s="1"/>
  <c r="I277" i="4"/>
  <c r="I277" i="6" s="1"/>
  <c r="I275" i="4"/>
  <c r="I275" i="6" s="1"/>
  <c r="C276" i="4"/>
  <c r="C276" i="6" s="1"/>
  <c r="D277" i="4"/>
  <c r="D277" i="6" s="1"/>
  <c r="Q277" i="4"/>
  <c r="Q277" i="6" s="1"/>
  <c r="Q275" i="4"/>
  <c r="Q275" i="6" s="1"/>
  <c r="K276" i="4"/>
  <c r="K276" i="6" s="1"/>
  <c r="C280" i="4"/>
  <c r="C280" i="6" s="1"/>
  <c r="D274" i="4"/>
  <c r="D274" i="6" s="1"/>
  <c r="D275" i="4"/>
  <c r="D275" i="6" s="1"/>
  <c r="Q279" i="4"/>
  <c r="Q279" i="6" s="1"/>
  <c r="K280" i="4"/>
  <c r="K280" i="6" s="1"/>
  <c r="Q274" i="4"/>
  <c r="Q274" i="6" s="1"/>
  <c r="C278" i="4"/>
  <c r="C278" i="6" s="1"/>
  <c r="D279" i="4"/>
  <c r="D279" i="6" s="1"/>
  <c r="K278" i="4"/>
  <c r="K278" i="6" s="1"/>
  <c r="K58" i="6"/>
  <c r="Z58" i="4"/>
  <c r="Z58" i="6" s="1"/>
  <c r="L159" i="1"/>
  <c r="L159" i="5" s="1"/>
  <c r="K159" i="5"/>
  <c r="H155" i="5"/>
  <c r="K155" i="1"/>
  <c r="H142" i="5"/>
  <c r="K142" i="1"/>
  <c r="H104" i="5"/>
  <c r="K104" i="1"/>
  <c r="H72" i="5"/>
  <c r="K72" i="1"/>
  <c r="D63" i="5"/>
  <c r="D119" i="1"/>
  <c r="H29" i="5"/>
  <c r="K29" i="1"/>
  <c r="Q240" i="4"/>
  <c r="Q240" i="6" s="1"/>
  <c r="I236" i="4"/>
  <c r="I236" i="6" s="1"/>
  <c r="I228" i="4"/>
  <c r="I228" i="6" s="1"/>
  <c r="I220" i="4"/>
  <c r="I220" i="6" s="1"/>
  <c r="J235" i="4"/>
  <c r="J235" i="6" s="1"/>
  <c r="J229" i="4"/>
  <c r="J229" i="6" s="1"/>
  <c r="J223" i="4"/>
  <c r="J223" i="6" s="1"/>
  <c r="I217" i="4"/>
  <c r="I217" i="6" s="1"/>
  <c r="K240" i="4"/>
  <c r="K240" i="6" s="1"/>
  <c r="D235" i="4"/>
  <c r="D235" i="6" s="1"/>
  <c r="D227" i="4"/>
  <c r="D227" i="6" s="1"/>
  <c r="D219" i="4"/>
  <c r="D219" i="6" s="1"/>
  <c r="J234" i="4"/>
  <c r="J234" i="6" s="1"/>
  <c r="J228" i="4"/>
  <c r="J228" i="6" s="1"/>
  <c r="J222" i="4"/>
  <c r="J222" i="6" s="1"/>
  <c r="I239" i="4"/>
  <c r="I239" i="6" s="1"/>
  <c r="K233" i="4"/>
  <c r="K233" i="6" s="1"/>
  <c r="K225" i="4"/>
  <c r="K225" i="6" s="1"/>
  <c r="Q217" i="4"/>
  <c r="Q217" i="6" s="1"/>
  <c r="J233" i="4"/>
  <c r="J233" i="6" s="1"/>
  <c r="J227" i="4"/>
  <c r="J227" i="6" s="1"/>
  <c r="J221" i="4"/>
  <c r="J221" i="6" s="1"/>
  <c r="D238" i="4"/>
  <c r="D238" i="6" s="1"/>
  <c r="I232" i="4"/>
  <c r="I232" i="6" s="1"/>
  <c r="I224" i="4"/>
  <c r="I224" i="6" s="1"/>
  <c r="Y34" i="4"/>
  <c r="Y34" i="6" s="1"/>
  <c r="J232" i="4"/>
  <c r="J232" i="6" s="1"/>
  <c r="J226" i="4"/>
  <c r="J226" i="6" s="1"/>
  <c r="J220" i="4"/>
  <c r="J220" i="6" s="1"/>
  <c r="D223" i="4"/>
  <c r="D223" i="6" s="1"/>
  <c r="J225" i="4"/>
  <c r="J225" i="6" s="1"/>
  <c r="K221" i="4"/>
  <c r="K221" i="6" s="1"/>
  <c r="J224" i="4"/>
  <c r="J224" i="6" s="1"/>
  <c r="Q239" i="4"/>
  <c r="Q239" i="6" s="1"/>
  <c r="G238" i="4"/>
  <c r="G238" i="6" s="1"/>
  <c r="J219" i="4"/>
  <c r="J219" i="6" s="1"/>
  <c r="Q237" i="4"/>
  <c r="Q237" i="6" s="1"/>
  <c r="J236" i="4"/>
  <c r="J236" i="6" s="1"/>
  <c r="J218" i="4"/>
  <c r="J218" i="6" s="1"/>
  <c r="K229" i="4"/>
  <c r="K229" i="6" s="1"/>
  <c r="D231" i="4"/>
  <c r="D231" i="6" s="1"/>
  <c r="J231" i="4"/>
  <c r="J231" i="6" s="1"/>
  <c r="J230" i="4"/>
  <c r="J230" i="6" s="1"/>
  <c r="K26" i="6"/>
  <c r="Z26" i="4"/>
  <c r="Z26" i="6" s="1"/>
  <c r="K61" i="6"/>
  <c r="Z61" i="4"/>
  <c r="Z61" i="6" s="1"/>
  <c r="K134" i="6"/>
  <c r="N134" i="4"/>
  <c r="N134" i="6" s="1"/>
  <c r="M165" i="4"/>
  <c r="M165" i="6" s="1"/>
  <c r="K165" i="6"/>
  <c r="K150" i="6"/>
  <c r="K161" i="4"/>
  <c r="K161" i="6" s="1"/>
  <c r="K99" i="6"/>
  <c r="Z99" i="4"/>
  <c r="Z99" i="6" s="1"/>
  <c r="H167" i="5"/>
  <c r="K167" i="1"/>
  <c r="H114" i="5"/>
  <c r="K114" i="1"/>
  <c r="H87" i="5"/>
  <c r="K87" i="1"/>
  <c r="H69" i="5"/>
  <c r="K69" i="1"/>
  <c r="H66" i="5"/>
  <c r="K66" i="1"/>
  <c r="H59" i="5"/>
  <c r="K59" i="1"/>
  <c r="H27" i="5"/>
  <c r="K27" i="1"/>
  <c r="K82" i="6"/>
  <c r="Z82" i="4"/>
  <c r="Z82" i="6" s="1"/>
  <c r="K90" i="4"/>
  <c r="K82" i="5"/>
  <c r="Z14" i="4"/>
  <c r="Z14" i="6" s="1"/>
  <c r="K14" i="6"/>
  <c r="K98" i="6"/>
  <c r="Z98" i="4"/>
  <c r="Z98" i="6" s="1"/>
  <c r="K101" i="4"/>
  <c r="B197" i="6"/>
  <c r="B205" i="4"/>
  <c r="B205" i="6" s="1"/>
  <c r="K56" i="6"/>
  <c r="Z56" i="4"/>
  <c r="Z56" i="6" s="1"/>
  <c r="K25" i="6"/>
  <c r="Z25" i="4"/>
  <c r="Z25" i="6" s="1"/>
  <c r="L169" i="1"/>
  <c r="L169" i="5" s="1"/>
  <c r="K169" i="5"/>
  <c r="M169" i="1"/>
  <c r="M169" i="5" s="1"/>
  <c r="K156" i="5"/>
  <c r="N156" i="1"/>
  <c r="N156" i="5" s="1"/>
  <c r="H84" i="5"/>
  <c r="K84" i="1"/>
  <c r="H77" i="5"/>
  <c r="K77" i="1"/>
  <c r="H79" i="1"/>
  <c r="H79" i="5" s="1"/>
  <c r="H71" i="5"/>
  <c r="K71" i="1"/>
  <c r="H68" i="5"/>
  <c r="K68" i="1"/>
  <c r="H45" i="5"/>
  <c r="K45" i="1"/>
  <c r="H39" i="5"/>
  <c r="K39" i="1"/>
  <c r="H23" i="5"/>
  <c r="K23" i="1"/>
  <c r="C314" i="4"/>
  <c r="C314" i="6" s="1"/>
  <c r="D314" i="4"/>
  <c r="D314" i="6" s="1"/>
  <c r="Q313" i="4"/>
  <c r="Q313" i="6" s="1"/>
  <c r="K313" i="4"/>
  <c r="K313" i="6" s="1"/>
  <c r="I313" i="4"/>
  <c r="I313" i="6" s="1"/>
  <c r="G313" i="4"/>
  <c r="G313" i="6" s="1"/>
  <c r="D313" i="4"/>
  <c r="D313" i="6" s="1"/>
  <c r="C313" i="4"/>
  <c r="C313" i="6" s="1"/>
  <c r="K312" i="4"/>
  <c r="K312" i="6" s="1"/>
  <c r="Q312" i="4"/>
  <c r="Q312" i="6" s="1"/>
  <c r="G312" i="4"/>
  <c r="G312" i="6" s="1"/>
  <c r="I312" i="4"/>
  <c r="I312" i="6" s="1"/>
  <c r="C439" i="6"/>
  <c r="C312" i="4"/>
  <c r="C312" i="6" s="1"/>
  <c r="D312" i="4"/>
  <c r="D312" i="6" s="1"/>
  <c r="Q311" i="4"/>
  <c r="Q311" i="6" s="1"/>
  <c r="K311" i="4"/>
  <c r="K311" i="6" s="1"/>
  <c r="K314" i="4"/>
  <c r="K314" i="6" s="1"/>
  <c r="I314" i="4"/>
  <c r="I314" i="6" s="1"/>
  <c r="I311" i="4"/>
  <c r="I311" i="6" s="1"/>
  <c r="C311" i="4"/>
  <c r="C311" i="6" s="1"/>
  <c r="D311" i="4"/>
  <c r="D311" i="6" s="1"/>
  <c r="Q314" i="4"/>
  <c r="Q314" i="6" s="1"/>
  <c r="G311" i="4"/>
  <c r="G311" i="6" s="1"/>
  <c r="G314" i="4"/>
  <c r="G314" i="6" s="1"/>
  <c r="Y109" i="4"/>
  <c r="Y109" i="6" s="1"/>
  <c r="G197" i="4"/>
  <c r="G119" i="6"/>
  <c r="K40" i="6"/>
  <c r="Z40" i="4"/>
  <c r="Z40" i="6" s="1"/>
  <c r="K166" i="6"/>
  <c r="L166" i="4"/>
  <c r="L166" i="6" s="1"/>
  <c r="M166" i="4"/>
  <c r="M166" i="6" s="1"/>
  <c r="K18" i="6"/>
  <c r="Z18" i="4"/>
  <c r="Z18" i="6" s="1"/>
  <c r="E195" i="6"/>
  <c r="E195" i="5"/>
  <c r="H186" i="5"/>
  <c r="K186" i="1"/>
  <c r="H178" i="5"/>
  <c r="K178" i="1"/>
  <c r="H165" i="5"/>
  <c r="K165" i="1"/>
  <c r="H113" i="5"/>
  <c r="K113" i="1"/>
  <c r="H99" i="5"/>
  <c r="K99" i="1"/>
  <c r="H86" i="5"/>
  <c r="K86" i="1"/>
  <c r="H83" i="5"/>
  <c r="K83" i="1"/>
  <c r="I63" i="5"/>
  <c r="I119" i="1"/>
  <c r="H57" i="5"/>
  <c r="K57" i="1"/>
  <c r="H49" i="5"/>
  <c r="K49" i="1"/>
  <c r="C410" i="6"/>
  <c r="Y79" i="4"/>
  <c r="Y79" i="6" s="1"/>
  <c r="J285" i="4"/>
  <c r="J285" i="6" s="1"/>
  <c r="G285" i="4"/>
  <c r="G285" i="6" s="1"/>
  <c r="H19" i="5"/>
  <c r="K19" i="1"/>
  <c r="K23" i="6"/>
  <c r="Z23" i="4"/>
  <c r="Z23" i="6" s="1"/>
  <c r="Z59" i="4"/>
  <c r="Z59" i="6" s="1"/>
  <c r="K59" i="6"/>
  <c r="J119" i="6"/>
  <c r="J197" i="4"/>
  <c r="Z54" i="4"/>
  <c r="Z54" i="6" s="1"/>
  <c r="K54" i="6"/>
  <c r="X119" i="4"/>
  <c r="X119" i="6" s="1"/>
  <c r="W119" i="4"/>
  <c r="W119" i="6" s="1"/>
  <c r="B449" i="6"/>
  <c r="N156" i="6"/>
  <c r="N161" i="4"/>
  <c r="N161" i="6" s="1"/>
  <c r="K84" i="6"/>
  <c r="Z84" i="4"/>
  <c r="Z84" i="6" s="1"/>
  <c r="K55" i="5"/>
  <c r="Z55" i="1"/>
  <c r="Z55" i="5" s="1"/>
  <c r="F205" i="4"/>
  <c r="F205" i="6" s="1"/>
  <c r="F197" i="6"/>
  <c r="K106" i="5"/>
  <c r="Z106" i="1"/>
  <c r="Z106" i="5" s="1"/>
  <c r="H184" i="5"/>
  <c r="K184" i="1"/>
  <c r="K184" i="5" s="1"/>
  <c r="H107" i="5"/>
  <c r="K107" i="1"/>
  <c r="H70" i="5"/>
  <c r="K70" i="1"/>
  <c r="H41" i="5"/>
  <c r="K41" i="1"/>
  <c r="K63" i="1" s="1"/>
  <c r="Z82" i="5"/>
  <c r="A210" i="4"/>
  <c r="A333" i="4"/>
  <c r="A127" i="4"/>
  <c r="K182" i="6"/>
  <c r="K182" i="5"/>
  <c r="L182" i="4"/>
  <c r="L182" i="6" s="1"/>
  <c r="K60" i="6"/>
  <c r="Z60" i="4"/>
  <c r="Z60" i="6" s="1"/>
  <c r="L154" i="1"/>
  <c r="K154" i="5"/>
  <c r="K52" i="6"/>
  <c r="Z52" i="4"/>
  <c r="Z52" i="6" s="1"/>
  <c r="D119" i="6"/>
  <c r="D197" i="4"/>
  <c r="D119" i="5"/>
  <c r="G119" i="5"/>
  <c r="G197" i="1"/>
  <c r="L141" i="6"/>
  <c r="B326" i="4"/>
  <c r="L147" i="4"/>
  <c r="L147" i="6" s="1"/>
  <c r="I298" i="6"/>
  <c r="I325" i="4"/>
  <c r="I325" i="6" s="1"/>
  <c r="Z43" i="4"/>
  <c r="Z43" i="6" s="1"/>
  <c r="K63" i="4"/>
  <c r="K43" i="6"/>
  <c r="K200" i="5"/>
  <c r="N200" i="1"/>
  <c r="K203" i="1"/>
  <c r="K203" i="5" s="1"/>
  <c r="H183" i="5"/>
  <c r="K183" i="1"/>
  <c r="K183" i="5" s="1"/>
  <c r="H179" i="5"/>
  <c r="K179" i="1"/>
  <c r="K179" i="5" s="1"/>
  <c r="H171" i="5"/>
  <c r="K171" i="1"/>
  <c r="H166" i="5"/>
  <c r="K166" i="1"/>
  <c r="K158" i="1"/>
  <c r="H158" i="5"/>
  <c r="H153" i="5"/>
  <c r="K153" i="1"/>
  <c r="K161" i="1" s="1"/>
  <c r="H151" i="5"/>
  <c r="H161" i="1"/>
  <c r="H161" i="5" s="1"/>
  <c r="K151" i="1"/>
  <c r="H144" i="5"/>
  <c r="K144" i="1"/>
  <c r="H140" i="5"/>
  <c r="H147" i="1"/>
  <c r="H147" i="5" s="1"/>
  <c r="K140" i="1"/>
  <c r="H60" i="5"/>
  <c r="K60" i="1"/>
  <c r="H56" i="5"/>
  <c r="K56" i="1"/>
  <c r="H52" i="5"/>
  <c r="K52" i="1"/>
  <c r="H48" i="5"/>
  <c r="K48" i="1"/>
  <c r="H44" i="5"/>
  <c r="K44" i="1"/>
  <c r="H40" i="5"/>
  <c r="K40" i="1"/>
  <c r="H30" i="5"/>
  <c r="K30" i="1"/>
  <c r="H26" i="5"/>
  <c r="K26" i="1"/>
  <c r="H22" i="5"/>
  <c r="K22" i="1"/>
  <c r="H18" i="5"/>
  <c r="K18" i="1"/>
  <c r="H14" i="5"/>
  <c r="K14" i="1"/>
  <c r="K34" i="1" s="1"/>
  <c r="H10" i="5"/>
  <c r="K10" i="1"/>
  <c r="G278" i="4"/>
  <c r="G278" i="6" s="1"/>
  <c r="G274" i="4"/>
  <c r="G274" i="6" s="1"/>
  <c r="J269" i="4"/>
  <c r="J269" i="6" s="1"/>
  <c r="C269" i="4"/>
  <c r="C269" i="6" s="1"/>
  <c r="I268" i="4"/>
  <c r="I268" i="6" s="1"/>
  <c r="Q267" i="4"/>
  <c r="Q267" i="6" s="1"/>
  <c r="G267" i="4"/>
  <c r="G267" i="6" s="1"/>
  <c r="K266" i="4"/>
  <c r="K266" i="6" s="1"/>
  <c r="D266" i="4"/>
  <c r="D266" i="6" s="1"/>
  <c r="J265" i="4"/>
  <c r="J265" i="6" s="1"/>
  <c r="C265" i="4"/>
  <c r="C265" i="6" s="1"/>
  <c r="I264" i="4"/>
  <c r="I264" i="6" s="1"/>
  <c r="Q263" i="4"/>
  <c r="Q263" i="6" s="1"/>
  <c r="C394" i="6"/>
  <c r="G280" i="4"/>
  <c r="G280" i="6" s="1"/>
  <c r="G276" i="4"/>
  <c r="G276" i="6" s="1"/>
  <c r="Q269" i="4"/>
  <c r="Q269" i="6" s="1"/>
  <c r="G269" i="4"/>
  <c r="G269" i="6" s="1"/>
  <c r="K268" i="4"/>
  <c r="K268" i="6" s="1"/>
  <c r="D268" i="4"/>
  <c r="D268" i="6" s="1"/>
  <c r="J267" i="4"/>
  <c r="J267" i="6" s="1"/>
  <c r="C267" i="4"/>
  <c r="C267" i="6" s="1"/>
  <c r="I266" i="4"/>
  <c r="I266" i="6" s="1"/>
  <c r="Q265" i="4"/>
  <c r="Q265" i="6" s="1"/>
  <c r="G265" i="4"/>
  <c r="G265" i="6" s="1"/>
  <c r="K264" i="4"/>
  <c r="K264" i="6" s="1"/>
  <c r="D264" i="4"/>
  <c r="D264" i="6" s="1"/>
  <c r="J263" i="4"/>
  <c r="J263" i="6" s="1"/>
  <c r="C263" i="4"/>
  <c r="C263" i="6" s="1"/>
  <c r="I262" i="4"/>
  <c r="I262" i="6" s="1"/>
  <c r="Q261" i="4"/>
  <c r="Q261" i="6" s="1"/>
  <c r="G261" i="4"/>
  <c r="G261" i="6" s="1"/>
  <c r="Q268" i="4"/>
  <c r="Q268" i="6" s="1"/>
  <c r="K267" i="4"/>
  <c r="K267" i="6" s="1"/>
  <c r="J266" i="4"/>
  <c r="J266" i="6" s="1"/>
  <c r="I265" i="4"/>
  <c r="I265" i="6" s="1"/>
  <c r="G264" i="4"/>
  <c r="G264" i="6" s="1"/>
  <c r="G263" i="4"/>
  <c r="G263" i="6" s="1"/>
  <c r="J262" i="4"/>
  <c r="J262" i="6" s="1"/>
  <c r="K261" i="4"/>
  <c r="K261" i="6" s="1"/>
  <c r="C261" i="4"/>
  <c r="C261" i="6" s="1"/>
  <c r="I260" i="4"/>
  <c r="I260" i="6" s="1"/>
  <c r="Q259" i="4"/>
  <c r="Q259" i="6" s="1"/>
  <c r="G259" i="4"/>
  <c r="G259" i="6" s="1"/>
  <c r="K258" i="4"/>
  <c r="K258" i="6" s="1"/>
  <c r="D258" i="4"/>
  <c r="D258" i="6" s="1"/>
  <c r="J257" i="4"/>
  <c r="J257" i="6" s="1"/>
  <c r="C257" i="4"/>
  <c r="C257" i="6" s="1"/>
  <c r="I256" i="4"/>
  <c r="I256" i="6" s="1"/>
  <c r="Q255" i="4"/>
  <c r="Q255" i="6" s="1"/>
  <c r="G255" i="4"/>
  <c r="G255" i="6" s="1"/>
  <c r="K254" i="4"/>
  <c r="K254" i="6" s="1"/>
  <c r="D254" i="4"/>
  <c r="D254" i="6" s="1"/>
  <c r="J253" i="4"/>
  <c r="J253" i="6" s="1"/>
  <c r="C253" i="4"/>
  <c r="C253" i="6" s="1"/>
  <c r="I252" i="4"/>
  <c r="I252" i="6" s="1"/>
  <c r="Q251" i="4"/>
  <c r="Q251" i="6" s="1"/>
  <c r="G251" i="4"/>
  <c r="G251" i="6" s="1"/>
  <c r="K250" i="4"/>
  <c r="K250" i="6" s="1"/>
  <c r="D250" i="4"/>
  <c r="D250" i="6" s="1"/>
  <c r="J249" i="4"/>
  <c r="J249" i="6" s="1"/>
  <c r="C249" i="4"/>
  <c r="C249" i="6" s="1"/>
  <c r="I248" i="4"/>
  <c r="I248" i="6" s="1"/>
  <c r="Q247" i="4"/>
  <c r="Q247" i="6" s="1"/>
  <c r="J247" i="4"/>
  <c r="J247" i="6" s="1"/>
  <c r="G247" i="4"/>
  <c r="G247" i="6" s="1"/>
  <c r="C247" i="4"/>
  <c r="C247" i="6" s="1"/>
  <c r="K246" i="4"/>
  <c r="K246" i="6" s="1"/>
  <c r="I246" i="4"/>
  <c r="I246" i="6" s="1"/>
  <c r="D246" i="4"/>
  <c r="D246" i="6" s="1"/>
  <c r="G279" i="4"/>
  <c r="G279" i="6" s="1"/>
  <c r="K269" i="4"/>
  <c r="K269" i="6" s="1"/>
  <c r="J268" i="4"/>
  <c r="J268" i="6" s="1"/>
  <c r="I267" i="4"/>
  <c r="I267" i="6" s="1"/>
  <c r="G266" i="4"/>
  <c r="G266" i="6" s="1"/>
  <c r="D265" i="4"/>
  <c r="D265" i="6" s="1"/>
  <c r="C264" i="4"/>
  <c r="C264" i="6" s="1"/>
  <c r="D263" i="4"/>
  <c r="D263" i="6" s="1"/>
  <c r="G262" i="4"/>
  <c r="G262" i="6" s="1"/>
  <c r="J261" i="4"/>
  <c r="J261" i="6" s="1"/>
  <c r="Q260" i="4"/>
  <c r="Q260" i="6" s="1"/>
  <c r="G260" i="4"/>
  <c r="G260" i="6" s="1"/>
  <c r="K259" i="4"/>
  <c r="K259" i="6" s="1"/>
  <c r="D259" i="4"/>
  <c r="D259" i="6" s="1"/>
  <c r="J258" i="4"/>
  <c r="J258" i="6" s="1"/>
  <c r="C258" i="4"/>
  <c r="C258" i="6" s="1"/>
  <c r="I257" i="4"/>
  <c r="I257" i="6" s="1"/>
  <c r="Q256" i="4"/>
  <c r="Q256" i="6" s="1"/>
  <c r="G256" i="4"/>
  <c r="G256" i="6" s="1"/>
  <c r="K255" i="4"/>
  <c r="K255" i="6" s="1"/>
  <c r="D255" i="4"/>
  <c r="D255" i="6" s="1"/>
  <c r="J254" i="4"/>
  <c r="J254" i="6" s="1"/>
  <c r="C254" i="4"/>
  <c r="C254" i="6" s="1"/>
  <c r="I253" i="4"/>
  <c r="I253" i="6" s="1"/>
  <c r="Q252" i="4"/>
  <c r="Q252" i="6" s="1"/>
  <c r="G252" i="4"/>
  <c r="G252" i="6" s="1"/>
  <c r="K251" i="4"/>
  <c r="K251" i="6" s="1"/>
  <c r="D251" i="4"/>
  <c r="D251" i="6" s="1"/>
  <c r="J250" i="4"/>
  <c r="J250" i="6" s="1"/>
  <c r="C250" i="4"/>
  <c r="C250" i="6" s="1"/>
  <c r="I249" i="4"/>
  <c r="I249" i="6" s="1"/>
  <c r="Q248" i="4"/>
  <c r="Q248" i="6" s="1"/>
  <c r="G248" i="4"/>
  <c r="G248" i="6" s="1"/>
  <c r="G277" i="4"/>
  <c r="G277" i="6" s="1"/>
  <c r="I269" i="4"/>
  <c r="I269" i="6" s="1"/>
  <c r="G268" i="4"/>
  <c r="G268" i="6" s="1"/>
  <c r="D267" i="4"/>
  <c r="D267" i="6" s="1"/>
  <c r="C266" i="4"/>
  <c r="C266" i="6" s="1"/>
  <c r="Q264" i="4"/>
  <c r="Q264" i="6" s="1"/>
  <c r="K263" i="4"/>
  <c r="K263" i="6" s="1"/>
  <c r="Q262" i="4"/>
  <c r="Q262" i="6" s="1"/>
  <c r="D262" i="4"/>
  <c r="D262" i="6" s="1"/>
  <c r="I261" i="4"/>
  <c r="I261" i="6" s="1"/>
  <c r="K260" i="4"/>
  <c r="K260" i="6" s="1"/>
  <c r="D260" i="4"/>
  <c r="D260" i="6" s="1"/>
  <c r="J259" i="4"/>
  <c r="J259" i="6" s="1"/>
  <c r="C259" i="4"/>
  <c r="C259" i="6" s="1"/>
  <c r="I258" i="4"/>
  <c r="I258" i="6" s="1"/>
  <c r="Q257" i="4"/>
  <c r="Q257" i="6" s="1"/>
  <c r="G257" i="4"/>
  <c r="G257" i="6" s="1"/>
  <c r="K256" i="4"/>
  <c r="K256" i="6" s="1"/>
  <c r="D256" i="4"/>
  <c r="D256" i="6" s="1"/>
  <c r="J255" i="4"/>
  <c r="J255" i="6" s="1"/>
  <c r="C255" i="4"/>
  <c r="C255" i="6" s="1"/>
  <c r="I254" i="4"/>
  <c r="I254" i="6" s="1"/>
  <c r="Q253" i="4"/>
  <c r="Q253" i="6" s="1"/>
  <c r="G253" i="4"/>
  <c r="G253" i="6" s="1"/>
  <c r="K252" i="4"/>
  <c r="K252" i="6" s="1"/>
  <c r="D252" i="4"/>
  <c r="D252" i="6" s="1"/>
  <c r="J251" i="4"/>
  <c r="J251" i="6" s="1"/>
  <c r="C251" i="4"/>
  <c r="C251" i="6" s="1"/>
  <c r="I250" i="4"/>
  <c r="I250" i="6" s="1"/>
  <c r="Q249" i="4"/>
  <c r="Q249" i="6" s="1"/>
  <c r="G249" i="4"/>
  <c r="G249" i="6" s="1"/>
  <c r="K248" i="4"/>
  <c r="K248" i="6" s="1"/>
  <c r="D248" i="4"/>
  <c r="D248" i="6" s="1"/>
  <c r="K247" i="4"/>
  <c r="K247" i="6" s="1"/>
  <c r="I247" i="4"/>
  <c r="I247" i="6" s="1"/>
  <c r="D247" i="4"/>
  <c r="D247" i="6" s="1"/>
  <c r="Q246" i="4"/>
  <c r="Q246" i="6" s="1"/>
  <c r="J246" i="4"/>
  <c r="J246" i="6" s="1"/>
  <c r="G246" i="4"/>
  <c r="G246" i="6" s="1"/>
  <c r="C246" i="4"/>
  <c r="C246" i="6" s="1"/>
  <c r="Y63" i="4"/>
  <c r="Y63" i="6" s="1"/>
  <c r="C268" i="4"/>
  <c r="C268" i="6" s="1"/>
  <c r="I263" i="4"/>
  <c r="I263" i="6" s="1"/>
  <c r="J260" i="4"/>
  <c r="J260" i="6" s="1"/>
  <c r="G258" i="4"/>
  <c r="G258" i="6" s="1"/>
  <c r="C256" i="4"/>
  <c r="C256" i="6" s="1"/>
  <c r="K253" i="4"/>
  <c r="K253" i="6" s="1"/>
  <c r="I251" i="4"/>
  <c r="I251" i="6" s="1"/>
  <c r="D249" i="4"/>
  <c r="D249" i="6" s="1"/>
  <c r="G275" i="4"/>
  <c r="G275" i="6" s="1"/>
  <c r="Q266" i="4"/>
  <c r="Q266" i="6" s="1"/>
  <c r="K262" i="4"/>
  <c r="K262" i="6" s="1"/>
  <c r="C260" i="4"/>
  <c r="C260" i="6" s="1"/>
  <c r="K257" i="4"/>
  <c r="K257" i="6" s="1"/>
  <c r="I255" i="4"/>
  <c r="I255" i="6" s="1"/>
  <c r="D253" i="4"/>
  <c r="D253" i="6" s="1"/>
  <c r="Q250" i="4"/>
  <c r="Q250" i="6" s="1"/>
  <c r="J248" i="4"/>
  <c r="J248" i="6" s="1"/>
  <c r="K265" i="4"/>
  <c r="K265" i="6" s="1"/>
  <c r="C262" i="4"/>
  <c r="C262" i="6" s="1"/>
  <c r="I259" i="4"/>
  <c r="I259" i="6" s="1"/>
  <c r="D257" i="4"/>
  <c r="D257" i="6" s="1"/>
  <c r="Q254" i="4"/>
  <c r="Q254" i="6" s="1"/>
  <c r="J252" i="4"/>
  <c r="J252" i="6" s="1"/>
  <c r="G250" i="4"/>
  <c r="G250" i="6" s="1"/>
  <c r="C248" i="4"/>
  <c r="C248" i="6" s="1"/>
  <c r="C456" i="4"/>
  <c r="D269" i="4"/>
  <c r="D269" i="6" s="1"/>
  <c r="J264" i="4"/>
  <c r="J264" i="6" s="1"/>
  <c r="D261" i="4"/>
  <c r="D261" i="6" s="1"/>
  <c r="Q258" i="4"/>
  <c r="Q258" i="6" s="1"/>
  <c r="J256" i="4"/>
  <c r="J256" i="6" s="1"/>
  <c r="G254" i="4"/>
  <c r="G254" i="6" s="1"/>
  <c r="C252" i="4"/>
  <c r="C252" i="6" s="1"/>
  <c r="K249" i="4"/>
  <c r="K249" i="6" s="1"/>
  <c r="C449" i="4"/>
  <c r="K180" i="6"/>
  <c r="L180" i="4"/>
  <c r="L180" i="6" s="1"/>
  <c r="K181" i="6"/>
  <c r="L181" i="4"/>
  <c r="L181" i="6" s="1"/>
  <c r="K44" i="6"/>
  <c r="Z44" i="4"/>
  <c r="Z44" i="6" s="1"/>
  <c r="H63" i="6"/>
  <c r="H119" i="4"/>
  <c r="I119" i="6"/>
  <c r="I197" i="4"/>
  <c r="I119" i="5"/>
  <c r="F119" i="5"/>
  <c r="F197" i="1"/>
  <c r="L165" i="6"/>
  <c r="N326" i="4"/>
  <c r="K183" i="6"/>
  <c r="L183" i="4"/>
  <c r="L183" i="6" s="1"/>
  <c r="K170" i="6"/>
  <c r="M170" i="4"/>
  <c r="M170" i="6" s="1"/>
  <c r="K173" i="4"/>
  <c r="K173" i="6" s="1"/>
  <c r="H25" i="5"/>
  <c r="K25" i="1"/>
  <c r="B197" i="1"/>
  <c r="B119" i="5"/>
  <c r="M169" i="6"/>
  <c r="T326" i="4"/>
  <c r="L271" i="5"/>
  <c r="L325" i="1"/>
  <c r="I197" i="1"/>
  <c r="K13" i="5"/>
  <c r="Z13" i="1"/>
  <c r="Z13" i="5" s="1"/>
  <c r="K186" i="6"/>
  <c r="K186" i="5"/>
  <c r="L186" i="4"/>
  <c r="L186" i="6" s="1"/>
  <c r="K178" i="6"/>
  <c r="K178" i="5"/>
  <c r="L178" i="4"/>
  <c r="L178" i="6" s="1"/>
  <c r="L155" i="6"/>
  <c r="G326" i="4"/>
  <c r="H136" i="5"/>
  <c r="L154" i="6"/>
  <c r="K326" i="4"/>
  <c r="K326" i="6" s="1"/>
  <c r="L161" i="4"/>
  <c r="L161" i="6" s="1"/>
  <c r="H11" i="5"/>
  <c r="K11" i="1"/>
  <c r="K112" i="6"/>
  <c r="K117" i="4"/>
  <c r="K112" i="5"/>
  <c r="K117" i="1"/>
  <c r="Z115" i="1"/>
  <c r="Z115" i="5" s="1"/>
  <c r="K115" i="5"/>
  <c r="K180" i="5"/>
  <c r="H185" i="5"/>
  <c r="K185" i="1"/>
  <c r="K185" i="5" s="1"/>
  <c r="H181" i="5"/>
  <c r="K181" i="1"/>
  <c r="K181" i="5" s="1"/>
  <c r="H177" i="5"/>
  <c r="H188" i="1"/>
  <c r="H188" i="5" s="1"/>
  <c r="K177" i="1"/>
  <c r="H168" i="5"/>
  <c r="K168" i="1"/>
  <c r="H164" i="5"/>
  <c r="H173" i="1"/>
  <c r="H173" i="5" s="1"/>
  <c r="K164" i="1"/>
  <c r="H157" i="5"/>
  <c r="K157" i="1"/>
  <c r="H152" i="5"/>
  <c r="K152" i="1"/>
  <c r="H141" i="5"/>
  <c r="K141" i="1"/>
  <c r="H134" i="5"/>
  <c r="K134" i="1"/>
  <c r="H98" i="5"/>
  <c r="K98" i="1"/>
  <c r="H101" i="1"/>
  <c r="H101" i="5" s="1"/>
  <c r="H58" i="5"/>
  <c r="K58" i="1"/>
  <c r="H54" i="5"/>
  <c r="K54" i="1"/>
  <c r="H50" i="5"/>
  <c r="K50" i="1"/>
  <c r="H46" i="5"/>
  <c r="K46" i="1"/>
  <c r="H42" i="5"/>
  <c r="K42" i="1"/>
  <c r="H38" i="5"/>
  <c r="K38" i="1"/>
  <c r="E34" i="5"/>
  <c r="E119" i="1"/>
  <c r="H119" i="7"/>
  <c r="H197" i="7" s="1"/>
  <c r="H205" i="7" s="1"/>
  <c r="K184" i="6"/>
  <c r="L184" i="4"/>
  <c r="L184" i="6" s="1"/>
  <c r="H188" i="6"/>
  <c r="H195" i="4"/>
  <c r="H195" i="6" s="1"/>
  <c r="K185" i="6"/>
  <c r="L185" i="4"/>
  <c r="L185" i="6" s="1"/>
  <c r="K177" i="6"/>
  <c r="L177" i="4"/>
  <c r="L177" i="6" s="1"/>
  <c r="Z9" i="1"/>
  <c r="Z9" i="5" s="1"/>
  <c r="K9" i="5"/>
  <c r="K43" i="5"/>
  <c r="Z43" i="1"/>
  <c r="I324" i="6"/>
  <c r="I322" i="4"/>
  <c r="I322" i="6" s="1"/>
  <c r="I321" i="4"/>
  <c r="I321" i="6" s="1"/>
  <c r="I320" i="4"/>
  <c r="I320" i="6" s="1"/>
  <c r="I319" i="4"/>
  <c r="I319" i="6" s="1"/>
  <c r="C119" i="5"/>
  <c r="C197" i="1"/>
  <c r="Q326" i="6"/>
  <c r="R326" i="4"/>
  <c r="K179" i="6"/>
  <c r="L179" i="4"/>
  <c r="L179" i="6" s="1"/>
  <c r="K105" i="6"/>
  <c r="Z105" i="4"/>
  <c r="Z105" i="6" s="1"/>
  <c r="K109" i="4"/>
  <c r="K119" i="4" s="1"/>
  <c r="H34" i="1"/>
  <c r="H34" i="5" s="1"/>
  <c r="Z105" i="1"/>
  <c r="K109" i="1"/>
  <c r="K105" i="5"/>
  <c r="K21" i="5"/>
  <c r="Z21" i="1"/>
  <c r="Z21" i="5" s="1"/>
  <c r="H32" i="5"/>
  <c r="K32" i="1"/>
  <c r="H28" i="5"/>
  <c r="K28" i="1"/>
  <c r="H20" i="5"/>
  <c r="K20" i="1"/>
  <c r="H16" i="5"/>
  <c r="K16" i="1"/>
  <c r="H12" i="5"/>
  <c r="K12" i="1"/>
  <c r="K11" i="6"/>
  <c r="K34" i="4"/>
  <c r="Z11" i="4"/>
  <c r="Z11" i="6" s="1"/>
  <c r="K17" i="5"/>
  <c r="Z17" i="1"/>
  <c r="Z17" i="5" s="1"/>
  <c r="B434" i="5"/>
  <c r="C434" i="5" s="1"/>
  <c r="J119" i="5"/>
  <c r="J197" i="1"/>
  <c r="D195" i="5"/>
  <c r="D197" i="1"/>
  <c r="K170" i="5"/>
  <c r="M170" i="1"/>
  <c r="K173" i="1"/>
  <c r="G77" i="11" s="1"/>
  <c r="Z51" i="1"/>
  <c r="Z51" i="5" s="1"/>
  <c r="K51" i="5"/>
  <c r="K188" i="6"/>
  <c r="N133" i="6"/>
  <c r="N133" i="5"/>
  <c r="N136" i="4"/>
  <c r="Z9" i="6"/>
  <c r="Z112" i="5"/>
  <c r="Z93" i="5"/>
  <c r="K24" i="5"/>
  <c r="Z24" i="1"/>
  <c r="Z24" i="5" s="1"/>
  <c r="L145" i="1"/>
  <c r="M145" i="1"/>
  <c r="K145" i="5"/>
  <c r="K147" i="1"/>
  <c r="K147" i="5" s="1"/>
  <c r="L176" i="6"/>
  <c r="M176" i="4"/>
  <c r="K95" i="6"/>
  <c r="Z95" i="4"/>
  <c r="K95" i="5"/>
  <c r="S326" i="4"/>
  <c r="M161" i="4"/>
  <c r="M150" i="6"/>
  <c r="M119" i="7"/>
  <c r="K161" i="7"/>
  <c r="K195" i="7" s="1"/>
  <c r="K197" i="7" s="1"/>
  <c r="K205" i="7" s="1"/>
  <c r="X29" i="1"/>
  <c r="X29" i="5" s="1"/>
  <c r="C360" i="1"/>
  <c r="B360" i="5"/>
  <c r="X25" i="1"/>
  <c r="X25" i="5" s="1"/>
  <c r="C356" i="1"/>
  <c r="B356" i="5"/>
  <c r="X21" i="1"/>
  <c r="X21" i="5" s="1"/>
  <c r="C352" i="1"/>
  <c r="B352" i="5"/>
  <c r="X17" i="1"/>
  <c r="X17" i="5" s="1"/>
  <c r="C348" i="1"/>
  <c r="B348" i="5"/>
  <c r="X13" i="1"/>
  <c r="X13" i="5" s="1"/>
  <c r="C344" i="1"/>
  <c r="B344" i="5"/>
  <c r="X9" i="1"/>
  <c r="X9" i="5" s="1"/>
  <c r="B365" i="1"/>
  <c r="C340" i="1"/>
  <c r="B340" i="5"/>
  <c r="W9" i="1"/>
  <c r="W9" i="5" s="1"/>
  <c r="B363" i="5"/>
  <c r="X32" i="1"/>
  <c r="X32" i="5" s="1"/>
  <c r="C363" i="1"/>
  <c r="B359" i="5"/>
  <c r="X28" i="1"/>
  <c r="X28" i="5" s="1"/>
  <c r="W28" i="1"/>
  <c r="W28" i="5" s="1"/>
  <c r="C359" i="1"/>
  <c r="B355" i="5"/>
  <c r="X24" i="1"/>
  <c r="X24" i="5" s="1"/>
  <c r="C355" i="1"/>
  <c r="B351" i="5"/>
  <c r="X20" i="1"/>
  <c r="X20" i="5" s="1"/>
  <c r="C351" i="1"/>
  <c r="B347" i="5"/>
  <c r="X16" i="1"/>
  <c r="X16" i="5" s="1"/>
  <c r="W16" i="1"/>
  <c r="W16" i="5" s="1"/>
  <c r="C347" i="1"/>
  <c r="B343" i="5"/>
  <c r="X12" i="1"/>
  <c r="X12" i="5" s="1"/>
  <c r="C343" i="1"/>
  <c r="B369" i="5"/>
  <c r="C369" i="1"/>
  <c r="B394" i="1"/>
  <c r="X38" i="1"/>
  <c r="X38" i="5" s="1"/>
  <c r="X42" i="1"/>
  <c r="X42" i="5" s="1"/>
  <c r="B373" i="5"/>
  <c r="C373" i="1"/>
  <c r="X46" i="1"/>
  <c r="X46" i="5" s="1"/>
  <c r="B377" i="5"/>
  <c r="C377" i="1"/>
  <c r="X50" i="1"/>
  <c r="X50" i="5" s="1"/>
  <c r="B381" i="5"/>
  <c r="C381" i="1"/>
  <c r="X54" i="1"/>
  <c r="X54" i="5" s="1"/>
  <c r="B385" i="5"/>
  <c r="C385" i="1"/>
  <c r="X58" i="1"/>
  <c r="X58" i="5" s="1"/>
  <c r="B389" i="5"/>
  <c r="C389" i="1"/>
  <c r="B405" i="1"/>
  <c r="B397" i="5"/>
  <c r="C397" i="1"/>
  <c r="X66" i="1"/>
  <c r="X66" i="5" s="1"/>
  <c r="C401" i="1"/>
  <c r="B401" i="5"/>
  <c r="X70" i="1"/>
  <c r="X70" i="5" s="1"/>
  <c r="B421" i="1"/>
  <c r="X82" i="1"/>
  <c r="X82" i="5" s="1"/>
  <c r="B413" i="5"/>
  <c r="C413" i="1"/>
  <c r="C417" i="1"/>
  <c r="B417" i="5"/>
  <c r="X86" i="1"/>
  <c r="X86" i="5" s="1"/>
  <c r="X98" i="1"/>
  <c r="X98" i="5" s="1"/>
  <c r="B428" i="5"/>
  <c r="C428" i="1"/>
  <c r="B431" i="1"/>
  <c r="C436" i="1"/>
  <c r="Y106" i="1" s="1"/>
  <c r="Y106" i="5" s="1"/>
  <c r="X106" i="1"/>
  <c r="X106" i="5" s="1"/>
  <c r="C444" i="1"/>
  <c r="B444" i="5"/>
  <c r="X114" i="1"/>
  <c r="X114" i="5" s="1"/>
  <c r="U364" i="5"/>
  <c r="D365" i="1"/>
  <c r="D425" i="1"/>
  <c r="U368" i="5"/>
  <c r="D410" i="1"/>
  <c r="D410" i="5" s="1"/>
  <c r="U372" i="5"/>
  <c r="B372" i="5"/>
  <c r="C372" i="1"/>
  <c r="X41" i="1"/>
  <c r="X41" i="5" s="1"/>
  <c r="B376" i="5"/>
  <c r="C376" i="1"/>
  <c r="X45" i="1"/>
  <c r="X45" i="5" s="1"/>
  <c r="B380" i="5"/>
  <c r="C380" i="1"/>
  <c r="X49" i="1"/>
  <c r="X49" i="5" s="1"/>
  <c r="B384" i="5"/>
  <c r="C384" i="1"/>
  <c r="X53" i="1"/>
  <c r="X53" i="5" s="1"/>
  <c r="B388" i="5"/>
  <c r="C388" i="1"/>
  <c r="X57" i="1"/>
  <c r="X57" i="5" s="1"/>
  <c r="B392" i="5"/>
  <c r="C392" i="1"/>
  <c r="X61" i="1"/>
  <c r="X61" i="5" s="1"/>
  <c r="B400" i="5"/>
  <c r="C400" i="1"/>
  <c r="X69" i="1"/>
  <c r="X69" i="5" s="1"/>
  <c r="B408" i="5"/>
  <c r="C408" i="1"/>
  <c r="B410" i="1"/>
  <c r="X77" i="1"/>
  <c r="X77" i="5" s="1"/>
  <c r="B416" i="5"/>
  <c r="C416" i="1"/>
  <c r="X85" i="1"/>
  <c r="X85" i="5" s="1"/>
  <c r="B425" i="5"/>
  <c r="C425" i="1"/>
  <c r="X95" i="1"/>
  <c r="X95" i="5" s="1"/>
  <c r="X93" i="1"/>
  <c r="X93" i="5" s="1"/>
  <c r="X105" i="1"/>
  <c r="X105" i="5" s="1"/>
  <c r="C435" i="1"/>
  <c r="Y105" i="1" s="1"/>
  <c r="Y105" i="5" s="1"/>
  <c r="B443" i="5"/>
  <c r="C443" i="1"/>
  <c r="X113" i="1"/>
  <c r="X113" i="5" s="1"/>
  <c r="U367" i="5"/>
  <c r="D421" i="1"/>
  <c r="D421" i="5" s="1"/>
  <c r="U371" i="5"/>
  <c r="D431" i="1"/>
  <c r="D431" i="5" s="1"/>
  <c r="X31" i="1"/>
  <c r="X31" i="5" s="1"/>
  <c r="W31" i="1"/>
  <c r="W31" i="5" s="1"/>
  <c r="C362" i="1"/>
  <c r="B362" i="5"/>
  <c r="X27" i="1"/>
  <c r="X27" i="5" s="1"/>
  <c r="C358" i="1"/>
  <c r="B358" i="5"/>
  <c r="X23" i="1"/>
  <c r="X23" i="5" s="1"/>
  <c r="W23" i="1"/>
  <c r="W23" i="5" s="1"/>
  <c r="C354" i="1"/>
  <c r="B354" i="5"/>
  <c r="X19" i="1"/>
  <c r="X19" i="5" s="1"/>
  <c r="C350" i="1"/>
  <c r="B350" i="5"/>
  <c r="X15" i="1"/>
  <c r="X15" i="5" s="1"/>
  <c r="C346" i="1"/>
  <c r="B346" i="5"/>
  <c r="X11" i="1"/>
  <c r="X11" i="5" s="1"/>
  <c r="C342" i="1"/>
  <c r="B342" i="5"/>
  <c r="M150" i="1"/>
  <c r="K150" i="5"/>
  <c r="B361" i="5"/>
  <c r="X30" i="1"/>
  <c r="X30" i="5" s="1"/>
  <c r="C361" i="1"/>
  <c r="B357" i="5"/>
  <c r="X26" i="1"/>
  <c r="X26" i="5" s="1"/>
  <c r="W26" i="1"/>
  <c r="W26" i="5" s="1"/>
  <c r="C357" i="1"/>
  <c r="B353" i="5"/>
  <c r="X22" i="1"/>
  <c r="X22" i="5" s="1"/>
  <c r="C353" i="1"/>
  <c r="B349" i="5"/>
  <c r="X18" i="1"/>
  <c r="X18" i="5" s="1"/>
  <c r="C349" i="1"/>
  <c r="B345" i="5"/>
  <c r="X14" i="1"/>
  <c r="X14" i="5" s="1"/>
  <c r="C345" i="1"/>
  <c r="B341" i="5"/>
  <c r="X10" i="1"/>
  <c r="X10" i="5" s="1"/>
  <c r="C341" i="1"/>
  <c r="X40" i="1"/>
  <c r="X40" i="5" s="1"/>
  <c r="B371" i="5"/>
  <c r="C371" i="1"/>
  <c r="X44" i="1"/>
  <c r="X44" i="5" s="1"/>
  <c r="B375" i="5"/>
  <c r="C375" i="1"/>
  <c r="X48" i="1"/>
  <c r="X48" i="5" s="1"/>
  <c r="B379" i="5"/>
  <c r="C379" i="1"/>
  <c r="X52" i="1"/>
  <c r="X52" i="5" s="1"/>
  <c r="B383" i="5"/>
  <c r="C383" i="1"/>
  <c r="X56" i="1"/>
  <c r="X56" i="5" s="1"/>
  <c r="B387" i="5"/>
  <c r="C387" i="1"/>
  <c r="X60" i="1"/>
  <c r="X60" i="5" s="1"/>
  <c r="B391" i="5"/>
  <c r="C391" i="1"/>
  <c r="C399" i="1"/>
  <c r="B399" i="5"/>
  <c r="X68" i="1"/>
  <c r="X68" i="5" s="1"/>
  <c r="C403" i="1"/>
  <c r="B403" i="5"/>
  <c r="X72" i="1"/>
  <c r="X72" i="5" s="1"/>
  <c r="C415" i="1"/>
  <c r="X84" i="1"/>
  <c r="X84" i="5" s="1"/>
  <c r="B415" i="5"/>
  <c r="C419" i="1"/>
  <c r="X88" i="1"/>
  <c r="X88" i="5" s="1"/>
  <c r="B419" i="5"/>
  <c r="C434" i="1"/>
  <c r="B439" i="1"/>
  <c r="X104" i="1"/>
  <c r="X104" i="5" s="1"/>
  <c r="C442" i="1"/>
  <c r="B447" i="1"/>
  <c r="X112" i="1"/>
  <c r="X112" i="5" s="1"/>
  <c r="B442" i="5"/>
  <c r="M350" i="1"/>
  <c r="M350" i="5" s="1"/>
  <c r="M342" i="5"/>
  <c r="U366" i="5"/>
  <c r="D405" i="1"/>
  <c r="D405" i="5" s="1"/>
  <c r="D447" i="1"/>
  <c r="D447" i="5" s="1"/>
  <c r="U370" i="5"/>
  <c r="B370" i="5"/>
  <c r="C370" i="1"/>
  <c r="X39" i="1"/>
  <c r="X39" i="5" s="1"/>
  <c r="B374" i="5"/>
  <c r="C374" i="1"/>
  <c r="X43" i="1"/>
  <c r="X43" i="5" s="1"/>
  <c r="B378" i="5"/>
  <c r="C378" i="1"/>
  <c r="X47" i="1"/>
  <c r="X47" i="5" s="1"/>
  <c r="B382" i="5"/>
  <c r="C382" i="1"/>
  <c r="X51" i="1"/>
  <c r="X51" i="5" s="1"/>
  <c r="B386" i="5"/>
  <c r="C386" i="1"/>
  <c r="X55" i="1"/>
  <c r="X55" i="5" s="1"/>
  <c r="B390" i="5"/>
  <c r="C390" i="1"/>
  <c r="X59" i="1"/>
  <c r="X59" i="5" s="1"/>
  <c r="B398" i="5"/>
  <c r="C398" i="1"/>
  <c r="X67" i="1"/>
  <c r="X67" i="5" s="1"/>
  <c r="B402" i="5"/>
  <c r="C402" i="1"/>
  <c r="X71" i="1"/>
  <c r="X71" i="5" s="1"/>
  <c r="B414" i="5"/>
  <c r="X83" i="1"/>
  <c r="X83" i="5" s="1"/>
  <c r="C414" i="1"/>
  <c r="B418" i="5"/>
  <c r="X87" i="1"/>
  <c r="X87" i="5" s="1"/>
  <c r="C418" i="1"/>
  <c r="B429" i="5"/>
  <c r="C429" i="1"/>
  <c r="X99" i="1"/>
  <c r="X99" i="5" s="1"/>
  <c r="C437" i="1"/>
  <c r="Y107" i="1" s="1"/>
  <c r="Y107" i="5" s="1"/>
  <c r="X107" i="1"/>
  <c r="X107" i="5" s="1"/>
  <c r="B445" i="5"/>
  <c r="X115" i="1"/>
  <c r="X115" i="5" s="1"/>
  <c r="C445" i="1"/>
  <c r="M351" i="5"/>
  <c r="U373" i="1"/>
  <c r="U373" i="5" s="1"/>
  <c r="D394" i="1"/>
  <c r="D394" i="5" s="1"/>
  <c r="U365" i="5"/>
  <c r="U369" i="5"/>
  <c r="D439" i="1"/>
  <c r="D439" i="5" s="1"/>
  <c r="L188" i="4" l="1"/>
  <c r="Z105" i="5"/>
  <c r="J197" i="6"/>
  <c r="J205" i="4"/>
  <c r="J205" i="6" s="1"/>
  <c r="Z19" i="1"/>
  <c r="Z19" i="5" s="1"/>
  <c r="K19" i="5"/>
  <c r="K49" i="5"/>
  <c r="Z49" i="1"/>
  <c r="Z49" i="5" s="1"/>
  <c r="K83" i="5"/>
  <c r="Z83" i="1"/>
  <c r="Z83" i="5" s="1"/>
  <c r="K90" i="1"/>
  <c r="Z113" i="1"/>
  <c r="Z113" i="5" s="1"/>
  <c r="K113" i="5"/>
  <c r="G197" i="6"/>
  <c r="G205" i="4"/>
  <c r="G205" i="6" s="1"/>
  <c r="K29" i="5"/>
  <c r="Z29" i="1"/>
  <c r="Z29" i="5" s="1"/>
  <c r="K104" i="5"/>
  <c r="Z104" i="1"/>
  <c r="Z104" i="5" s="1"/>
  <c r="Z31" i="1"/>
  <c r="Z31" i="5" s="1"/>
  <c r="K31" i="5"/>
  <c r="K61" i="5"/>
  <c r="Z61" i="1"/>
  <c r="Z61" i="5" s="1"/>
  <c r="K88" i="5"/>
  <c r="Z88" i="1"/>
  <c r="Z88" i="5" s="1"/>
  <c r="K41" i="5"/>
  <c r="Z41" i="1"/>
  <c r="Z41" i="5" s="1"/>
  <c r="K45" i="5"/>
  <c r="Z45" i="1"/>
  <c r="Z45" i="5" s="1"/>
  <c r="K66" i="5"/>
  <c r="K74" i="1"/>
  <c r="Z66" i="1"/>
  <c r="Z66" i="5" s="1"/>
  <c r="Z114" i="1"/>
  <c r="Z114" i="5" s="1"/>
  <c r="K114" i="5"/>
  <c r="K57" i="5"/>
  <c r="Z57" i="1"/>
  <c r="Z57" i="5" s="1"/>
  <c r="K86" i="5"/>
  <c r="Z86" i="1"/>
  <c r="Z86" i="5" s="1"/>
  <c r="M165" i="1"/>
  <c r="M165" i="5" s="1"/>
  <c r="K165" i="5"/>
  <c r="L165" i="1"/>
  <c r="L165" i="5" s="1"/>
  <c r="K77" i="5"/>
  <c r="Z77" i="1"/>
  <c r="Z77" i="5" s="1"/>
  <c r="K79" i="1"/>
  <c r="Z27" i="1"/>
  <c r="Z27" i="5" s="1"/>
  <c r="K27" i="5"/>
  <c r="K142" i="5"/>
  <c r="L142" i="1"/>
  <c r="L142" i="5" s="1"/>
  <c r="Z47" i="1"/>
  <c r="Z47" i="5" s="1"/>
  <c r="K47" i="5"/>
  <c r="K67" i="5"/>
  <c r="Z67" i="1"/>
  <c r="Z67" i="5" s="1"/>
  <c r="L139" i="1"/>
  <c r="K139" i="5"/>
  <c r="M177" i="4"/>
  <c r="M177" i="6" s="1"/>
  <c r="K70" i="5"/>
  <c r="Z70" i="1"/>
  <c r="Z70" i="5" s="1"/>
  <c r="Z23" i="1"/>
  <c r="Z23" i="5" s="1"/>
  <c r="K23" i="5"/>
  <c r="Z68" i="1"/>
  <c r="Z68" i="5" s="1"/>
  <c r="K68" i="5"/>
  <c r="Z69" i="1"/>
  <c r="Z69" i="5" s="1"/>
  <c r="K69" i="5"/>
  <c r="M167" i="1"/>
  <c r="M167" i="5" s="1"/>
  <c r="K167" i="5"/>
  <c r="L167" i="1"/>
  <c r="L167" i="5" s="1"/>
  <c r="E205" i="4"/>
  <c r="E205" i="6" s="1"/>
  <c r="E197" i="6"/>
  <c r="K195" i="4"/>
  <c r="K195" i="6" s="1"/>
  <c r="Z43" i="5"/>
  <c r="Z99" i="1"/>
  <c r="Z99" i="5" s="1"/>
  <c r="K99" i="5"/>
  <c r="K84" i="5"/>
  <c r="Z84" i="1"/>
  <c r="Z84" i="5" s="1"/>
  <c r="K72" i="5"/>
  <c r="Z72" i="1"/>
  <c r="Z72" i="5" s="1"/>
  <c r="L155" i="1"/>
  <c r="K155" i="5"/>
  <c r="K15" i="5"/>
  <c r="Z15" i="1"/>
  <c r="Z15" i="5" s="1"/>
  <c r="K53" i="5"/>
  <c r="Z53" i="1"/>
  <c r="Z53" i="5" s="1"/>
  <c r="K85" i="5"/>
  <c r="Z85" i="1"/>
  <c r="Z85" i="5" s="1"/>
  <c r="H119" i="1"/>
  <c r="M183" i="4"/>
  <c r="M183" i="6" s="1"/>
  <c r="L173" i="4"/>
  <c r="L173" i="6" s="1"/>
  <c r="K107" i="5"/>
  <c r="Z107" i="1"/>
  <c r="Z107" i="5" s="1"/>
  <c r="Z39" i="1"/>
  <c r="Z39" i="5" s="1"/>
  <c r="K39" i="5"/>
  <c r="K71" i="5"/>
  <c r="Z71" i="1"/>
  <c r="Z71" i="5" s="1"/>
  <c r="K101" i="6"/>
  <c r="Z101" i="4"/>
  <c r="Z101" i="6" s="1"/>
  <c r="K90" i="6"/>
  <c r="Z90" i="4"/>
  <c r="Z90" i="6" s="1"/>
  <c r="K59" i="5"/>
  <c r="Z59" i="1"/>
  <c r="Z59" i="5" s="1"/>
  <c r="K87" i="5"/>
  <c r="Z87" i="1"/>
  <c r="Z87" i="5" s="1"/>
  <c r="M179" i="4"/>
  <c r="M179" i="6" s="1"/>
  <c r="M185" i="4"/>
  <c r="M185" i="6" s="1"/>
  <c r="M184" i="4"/>
  <c r="M184" i="6" s="1"/>
  <c r="K38" i="5"/>
  <c r="Z38" i="1"/>
  <c r="Z38" i="5" s="1"/>
  <c r="Z46" i="1"/>
  <c r="Z46" i="5" s="1"/>
  <c r="K46" i="5"/>
  <c r="K54" i="5"/>
  <c r="Z54" i="1"/>
  <c r="Z54" i="5" s="1"/>
  <c r="K177" i="5"/>
  <c r="K188" i="1"/>
  <c r="K188" i="5" s="1"/>
  <c r="K117" i="6"/>
  <c r="Z117" i="4"/>
  <c r="Z117" i="6" s="1"/>
  <c r="H195" i="1"/>
  <c r="H195" i="5" s="1"/>
  <c r="C25" i="2"/>
  <c r="L325" i="5"/>
  <c r="M173" i="4"/>
  <c r="M173" i="6" s="1"/>
  <c r="K25" i="5"/>
  <c r="Z25" i="1"/>
  <c r="Z25" i="5" s="1"/>
  <c r="F197" i="5"/>
  <c r="F205" i="1"/>
  <c r="F205" i="5" s="1"/>
  <c r="M180" i="4"/>
  <c r="M180" i="6" s="1"/>
  <c r="Z14" i="1"/>
  <c r="Z14" i="5" s="1"/>
  <c r="K14" i="5"/>
  <c r="Z22" i="1"/>
  <c r="Z22" i="5" s="1"/>
  <c r="K22" i="5"/>
  <c r="K30" i="5"/>
  <c r="Z30" i="1"/>
  <c r="Z30" i="5" s="1"/>
  <c r="K44" i="5"/>
  <c r="Z44" i="1"/>
  <c r="Z44" i="5" s="1"/>
  <c r="Z52" i="1"/>
  <c r="Z52" i="5" s="1"/>
  <c r="K52" i="5"/>
  <c r="K60" i="5"/>
  <c r="Z60" i="1"/>
  <c r="Z60" i="5" s="1"/>
  <c r="L171" i="1"/>
  <c r="L171" i="5" s="1"/>
  <c r="M171" i="1"/>
  <c r="M171" i="5" s="1"/>
  <c r="K171" i="5"/>
  <c r="D197" i="6"/>
  <c r="D205" i="4"/>
  <c r="D205" i="6" s="1"/>
  <c r="K12" i="5"/>
  <c r="Z12" i="1"/>
  <c r="Z12" i="5" s="1"/>
  <c r="K20" i="5"/>
  <c r="Z20" i="1"/>
  <c r="Z20" i="5" s="1"/>
  <c r="K32" i="5"/>
  <c r="Z32" i="1"/>
  <c r="Z32" i="5" s="1"/>
  <c r="Z109" i="4"/>
  <c r="Z109" i="6" s="1"/>
  <c r="K109" i="6"/>
  <c r="C205" i="1"/>
  <c r="C205" i="5" s="1"/>
  <c r="C197" i="5"/>
  <c r="K98" i="5"/>
  <c r="K101" i="1"/>
  <c r="Z98" i="1"/>
  <c r="Z98" i="5" s="1"/>
  <c r="L141" i="1"/>
  <c r="L141" i="5" s="1"/>
  <c r="K141" i="5"/>
  <c r="K157" i="5"/>
  <c r="L157" i="1"/>
  <c r="N113" i="4"/>
  <c r="N113" i="6" s="1"/>
  <c r="N72" i="4"/>
  <c r="N72" i="6" s="1"/>
  <c r="N52" i="4"/>
  <c r="N52" i="6" s="1"/>
  <c r="N31" i="4"/>
  <c r="N31" i="6" s="1"/>
  <c r="N86" i="4"/>
  <c r="N86" i="6" s="1"/>
  <c r="N59" i="4"/>
  <c r="N59" i="6" s="1"/>
  <c r="N43" i="4"/>
  <c r="N43" i="6" s="1"/>
  <c r="N22" i="4"/>
  <c r="N22" i="6" s="1"/>
  <c r="N107" i="4"/>
  <c r="N107" i="6" s="1"/>
  <c r="N83" i="4"/>
  <c r="N83" i="6" s="1"/>
  <c r="N66" i="4"/>
  <c r="N46" i="4"/>
  <c r="N46" i="6" s="1"/>
  <c r="N25" i="4"/>
  <c r="N25" i="6" s="1"/>
  <c r="N84" i="4"/>
  <c r="N84" i="6" s="1"/>
  <c r="N57" i="4"/>
  <c r="N57" i="6" s="1"/>
  <c r="N41" i="4"/>
  <c r="N41" i="6" s="1"/>
  <c r="N20" i="4"/>
  <c r="N20" i="6" s="1"/>
  <c r="N12" i="4"/>
  <c r="N12" i="6" s="1"/>
  <c r="N15" i="4"/>
  <c r="N15" i="6" s="1"/>
  <c r="N14" i="4"/>
  <c r="N14" i="6" s="1"/>
  <c r="N9" i="4"/>
  <c r="N105" i="4"/>
  <c r="N105" i="6" s="1"/>
  <c r="N68" i="4"/>
  <c r="N68" i="6" s="1"/>
  <c r="N48" i="4"/>
  <c r="N48" i="6" s="1"/>
  <c r="N27" i="4"/>
  <c r="N27" i="6" s="1"/>
  <c r="N82" i="4"/>
  <c r="N55" i="4"/>
  <c r="N55" i="6" s="1"/>
  <c r="N39" i="4"/>
  <c r="N39" i="6" s="1"/>
  <c r="N18" i="4"/>
  <c r="N18" i="6" s="1"/>
  <c r="N58" i="4"/>
  <c r="N58" i="6" s="1"/>
  <c r="N42" i="4"/>
  <c r="N42" i="6" s="1"/>
  <c r="N21" i="4"/>
  <c r="N21" i="6" s="1"/>
  <c r="N77" i="4"/>
  <c r="N53" i="4"/>
  <c r="N53" i="6" s="1"/>
  <c r="N32" i="4"/>
  <c r="N32" i="6" s="1"/>
  <c r="N326" i="6"/>
  <c r="N106" i="4"/>
  <c r="N106" i="6" s="1"/>
  <c r="N60" i="4"/>
  <c r="N60" i="6" s="1"/>
  <c r="N44" i="4"/>
  <c r="N44" i="6" s="1"/>
  <c r="N23" i="4"/>
  <c r="N23" i="6" s="1"/>
  <c r="N71" i="4"/>
  <c r="N71" i="6" s="1"/>
  <c r="N51" i="4"/>
  <c r="N51" i="6" s="1"/>
  <c r="N30" i="4"/>
  <c r="N30" i="6" s="1"/>
  <c r="N114" i="4"/>
  <c r="N114" i="6" s="1"/>
  <c r="N87" i="4"/>
  <c r="N87" i="6" s="1"/>
  <c r="N70" i="4"/>
  <c r="N70" i="6" s="1"/>
  <c r="N54" i="4"/>
  <c r="N54" i="6" s="1"/>
  <c r="N38" i="4"/>
  <c r="N93" i="4"/>
  <c r="N69" i="4"/>
  <c r="N69" i="6" s="1"/>
  <c r="N49" i="4"/>
  <c r="N49" i="6" s="1"/>
  <c r="N28" i="4"/>
  <c r="N28" i="6" s="1"/>
  <c r="N16" i="4"/>
  <c r="N16" i="6" s="1"/>
  <c r="N19" i="4"/>
  <c r="N19" i="6" s="1"/>
  <c r="N11" i="4"/>
  <c r="N11" i="6" s="1"/>
  <c r="N17" i="4"/>
  <c r="N17" i="6" s="1"/>
  <c r="N13" i="4"/>
  <c r="N13" i="6" s="1"/>
  <c r="N115" i="4"/>
  <c r="N115" i="6" s="1"/>
  <c r="N85" i="4"/>
  <c r="N85" i="6" s="1"/>
  <c r="N56" i="4"/>
  <c r="N56" i="6" s="1"/>
  <c r="N40" i="4"/>
  <c r="N40" i="6" s="1"/>
  <c r="N104" i="4"/>
  <c r="N67" i="4"/>
  <c r="N67" i="6" s="1"/>
  <c r="N47" i="4"/>
  <c r="N47" i="6" s="1"/>
  <c r="N26" i="4"/>
  <c r="N26" i="6" s="1"/>
  <c r="N112" i="4"/>
  <c r="N50" i="4"/>
  <c r="N50" i="6" s="1"/>
  <c r="N29" i="4"/>
  <c r="N29" i="6" s="1"/>
  <c r="N88" i="4"/>
  <c r="N88" i="6" s="1"/>
  <c r="N61" i="4"/>
  <c r="N61" i="6" s="1"/>
  <c r="N45" i="4"/>
  <c r="N45" i="6" s="1"/>
  <c r="N24" i="4"/>
  <c r="N24" i="6" s="1"/>
  <c r="N10" i="4"/>
  <c r="N10" i="6" s="1"/>
  <c r="H197" i="4"/>
  <c r="H119" i="6"/>
  <c r="K144" i="5"/>
  <c r="L144" i="1"/>
  <c r="K158" i="5"/>
  <c r="C24" i="2"/>
  <c r="C26" i="2" s="1"/>
  <c r="L158" i="1"/>
  <c r="G205" i="1"/>
  <c r="G205" i="5" s="1"/>
  <c r="G197" i="5"/>
  <c r="L154" i="5"/>
  <c r="K326" i="1"/>
  <c r="K326" i="5" s="1"/>
  <c r="Z109" i="1"/>
  <c r="Z109" i="5" s="1"/>
  <c r="K109" i="5"/>
  <c r="E197" i="1"/>
  <c r="E119" i="5"/>
  <c r="Z42" i="1"/>
  <c r="Z42" i="5" s="1"/>
  <c r="K42" i="5"/>
  <c r="Z50" i="1"/>
  <c r="Z50" i="5" s="1"/>
  <c r="K50" i="5"/>
  <c r="Z58" i="1"/>
  <c r="Z58" i="5" s="1"/>
  <c r="K58" i="5"/>
  <c r="L168" i="1"/>
  <c r="L168" i="5" s="1"/>
  <c r="K168" i="5"/>
  <c r="M168" i="1"/>
  <c r="M168" i="5" s="1"/>
  <c r="K117" i="5"/>
  <c r="Z117" i="1"/>
  <c r="Z11" i="1"/>
  <c r="Z11" i="5" s="1"/>
  <c r="K11" i="5"/>
  <c r="M181" i="4"/>
  <c r="M181" i="6" s="1"/>
  <c r="Z10" i="1"/>
  <c r="Z10" i="5" s="1"/>
  <c r="K10" i="5"/>
  <c r="Z18" i="1"/>
  <c r="Z18" i="5" s="1"/>
  <c r="K18" i="5"/>
  <c r="K26" i="5"/>
  <c r="Z26" i="1"/>
  <c r="Z26" i="5" s="1"/>
  <c r="Z40" i="1"/>
  <c r="Z40" i="5" s="1"/>
  <c r="K40" i="5"/>
  <c r="K48" i="5"/>
  <c r="Z48" i="1"/>
  <c r="Z48" i="5" s="1"/>
  <c r="Z56" i="1"/>
  <c r="Z56" i="5" s="1"/>
  <c r="K56" i="5"/>
  <c r="M140" i="1"/>
  <c r="K140" i="5"/>
  <c r="L153" i="1"/>
  <c r="K153" i="5"/>
  <c r="M166" i="1"/>
  <c r="M166" i="5" s="1"/>
  <c r="L166" i="1"/>
  <c r="K166" i="5"/>
  <c r="K63" i="6"/>
  <c r="Z63" i="4"/>
  <c r="Z63" i="6" s="1"/>
  <c r="M182" i="4"/>
  <c r="M182" i="6" s="1"/>
  <c r="K34" i="6"/>
  <c r="Z34" i="4"/>
  <c r="Z34" i="6" s="1"/>
  <c r="K16" i="5"/>
  <c r="Z16" i="1"/>
  <c r="Z16" i="5" s="1"/>
  <c r="Z28" i="1"/>
  <c r="Z28" i="5" s="1"/>
  <c r="K28" i="5"/>
  <c r="R326" i="6"/>
  <c r="Q105" i="4"/>
  <c r="Q105" i="6" s="1"/>
  <c r="Q71" i="4"/>
  <c r="Q71" i="6" s="1"/>
  <c r="Q51" i="4"/>
  <c r="Q51" i="6" s="1"/>
  <c r="Q30" i="4"/>
  <c r="Q30" i="6" s="1"/>
  <c r="Q83" i="4"/>
  <c r="Q83" i="6" s="1"/>
  <c r="Q54" i="4"/>
  <c r="Q54" i="6" s="1"/>
  <c r="Q38" i="4"/>
  <c r="Q17" i="4"/>
  <c r="Q17" i="6" s="1"/>
  <c r="Q12" i="4"/>
  <c r="Q12" i="6" s="1"/>
  <c r="Q104" i="4"/>
  <c r="Q69" i="4"/>
  <c r="Q69" i="6" s="1"/>
  <c r="Q49" i="4"/>
  <c r="Q49" i="6" s="1"/>
  <c r="Q28" i="4"/>
  <c r="Q28" i="6" s="1"/>
  <c r="Q72" i="4"/>
  <c r="Q72" i="6" s="1"/>
  <c r="Q52" i="4"/>
  <c r="Q52" i="6" s="1"/>
  <c r="Q31" i="4"/>
  <c r="Q31" i="6" s="1"/>
  <c r="Q15" i="4"/>
  <c r="Q15" i="6" s="1"/>
  <c r="Q10" i="4"/>
  <c r="Q10" i="6" s="1"/>
  <c r="Q107" i="4"/>
  <c r="Q107" i="6" s="1"/>
  <c r="Q93" i="4"/>
  <c r="Q67" i="4"/>
  <c r="Q67" i="6" s="1"/>
  <c r="Q47" i="4"/>
  <c r="Q47" i="6" s="1"/>
  <c r="Q26" i="4"/>
  <c r="Q26" i="6" s="1"/>
  <c r="Q70" i="4"/>
  <c r="Q70" i="6" s="1"/>
  <c r="Q50" i="4"/>
  <c r="Q50" i="6" s="1"/>
  <c r="Q29" i="4"/>
  <c r="Q29" i="6" s="1"/>
  <c r="Q13" i="4"/>
  <c r="Q13" i="6" s="1"/>
  <c r="Q106" i="4"/>
  <c r="Q106" i="6" s="1"/>
  <c r="Q88" i="4"/>
  <c r="Q88" i="6" s="1"/>
  <c r="Q61" i="4"/>
  <c r="Q61" i="6" s="1"/>
  <c r="Q45" i="4"/>
  <c r="Q45" i="6" s="1"/>
  <c r="Q24" i="4"/>
  <c r="Q24" i="6" s="1"/>
  <c r="Q68" i="4"/>
  <c r="Q68" i="6" s="1"/>
  <c r="Q48" i="4"/>
  <c r="Q48" i="6" s="1"/>
  <c r="Q27" i="4"/>
  <c r="Q27" i="6" s="1"/>
  <c r="Q11" i="4"/>
  <c r="Q11" i="6" s="1"/>
  <c r="Q115" i="4"/>
  <c r="Q115" i="6" s="1"/>
  <c r="Q86" i="4"/>
  <c r="Q86" i="6" s="1"/>
  <c r="Q59" i="4"/>
  <c r="Q59" i="6" s="1"/>
  <c r="Q43" i="4"/>
  <c r="Q43" i="6" s="1"/>
  <c r="Q22" i="4"/>
  <c r="Q22" i="6" s="1"/>
  <c r="Q66" i="4"/>
  <c r="Q46" i="4"/>
  <c r="Q46" i="6" s="1"/>
  <c r="Q25" i="4"/>
  <c r="Q25" i="6" s="1"/>
  <c r="Q9" i="4"/>
  <c r="Q114" i="4"/>
  <c r="Q114" i="6" s="1"/>
  <c r="Q84" i="4"/>
  <c r="Q84" i="6" s="1"/>
  <c r="Q57" i="4"/>
  <c r="Q57" i="6" s="1"/>
  <c r="Q41" i="4"/>
  <c r="Q41" i="6" s="1"/>
  <c r="Q20" i="4"/>
  <c r="Q20" i="6" s="1"/>
  <c r="Q60" i="4"/>
  <c r="Q60" i="6" s="1"/>
  <c r="Q44" i="4"/>
  <c r="Q44" i="6" s="1"/>
  <c r="Q23" i="4"/>
  <c r="Q23" i="6" s="1"/>
  <c r="Q18" i="4"/>
  <c r="Q18" i="6" s="1"/>
  <c r="Q113" i="4"/>
  <c r="Q113" i="6" s="1"/>
  <c r="Q82" i="4"/>
  <c r="Q55" i="4"/>
  <c r="Q55" i="6" s="1"/>
  <c r="Q39" i="4"/>
  <c r="Q39" i="6" s="1"/>
  <c r="Q87" i="4"/>
  <c r="Q87" i="6" s="1"/>
  <c r="Q58" i="4"/>
  <c r="Q58" i="6" s="1"/>
  <c r="Q42" i="4"/>
  <c r="Q42" i="6" s="1"/>
  <c r="Q21" i="4"/>
  <c r="Q21" i="6" s="1"/>
  <c r="Q16" i="4"/>
  <c r="Q16" i="6" s="1"/>
  <c r="Q112" i="4"/>
  <c r="Q77" i="4"/>
  <c r="Q53" i="4"/>
  <c r="Q53" i="6" s="1"/>
  <c r="Q32" i="4"/>
  <c r="Q32" i="6" s="1"/>
  <c r="Q85" i="4"/>
  <c r="Q85" i="6" s="1"/>
  <c r="Q56" i="4"/>
  <c r="Q56" i="6" s="1"/>
  <c r="Q40" i="4"/>
  <c r="Q40" i="6" s="1"/>
  <c r="Q19" i="4"/>
  <c r="Q19" i="6" s="1"/>
  <c r="Q14" i="4"/>
  <c r="Q14" i="6" s="1"/>
  <c r="K136" i="1"/>
  <c r="K136" i="5" s="1"/>
  <c r="K134" i="5"/>
  <c r="N134" i="1"/>
  <c r="L152" i="1"/>
  <c r="K152" i="5"/>
  <c r="K164" i="5"/>
  <c r="M164" i="1"/>
  <c r="M164" i="5" s="1"/>
  <c r="G326" i="6"/>
  <c r="M326" i="4"/>
  <c r="M178" i="4"/>
  <c r="M178" i="6" s="1"/>
  <c r="M186" i="4"/>
  <c r="M186" i="6" s="1"/>
  <c r="I197" i="5"/>
  <c r="I205" i="1"/>
  <c r="S106" i="4"/>
  <c r="S106" i="6" s="1"/>
  <c r="S71" i="4"/>
  <c r="S71" i="6" s="1"/>
  <c r="S51" i="4"/>
  <c r="S51" i="6" s="1"/>
  <c r="S84" i="4"/>
  <c r="S84" i="6" s="1"/>
  <c r="S43" i="4"/>
  <c r="S43" i="6" s="1"/>
  <c r="S22" i="4"/>
  <c r="S22" i="6" s="1"/>
  <c r="S66" i="4"/>
  <c r="S46" i="4"/>
  <c r="S46" i="6" s="1"/>
  <c r="S25" i="4"/>
  <c r="S25" i="6" s="1"/>
  <c r="S9" i="4"/>
  <c r="S61" i="4"/>
  <c r="S61" i="6" s="1"/>
  <c r="S32" i="4"/>
  <c r="S32" i="6" s="1"/>
  <c r="S85" i="4"/>
  <c r="S85" i="6" s="1"/>
  <c r="S56" i="4"/>
  <c r="S56" i="6" s="1"/>
  <c r="S40" i="4"/>
  <c r="S40" i="6" s="1"/>
  <c r="S19" i="4"/>
  <c r="S19" i="6" s="1"/>
  <c r="S14" i="4"/>
  <c r="S14" i="6" s="1"/>
  <c r="S114" i="4"/>
  <c r="S114" i="6" s="1"/>
  <c r="S86" i="4"/>
  <c r="S86" i="6" s="1"/>
  <c r="S67" i="4"/>
  <c r="S67" i="6" s="1"/>
  <c r="S47" i="4"/>
  <c r="S47" i="6" s="1"/>
  <c r="S69" i="4"/>
  <c r="S69" i="6" s="1"/>
  <c r="S39" i="4"/>
  <c r="S39" i="6" s="1"/>
  <c r="S87" i="4"/>
  <c r="S87" i="6" s="1"/>
  <c r="S58" i="4"/>
  <c r="S58" i="6" s="1"/>
  <c r="S42" i="4"/>
  <c r="S42" i="6" s="1"/>
  <c r="S21" i="4"/>
  <c r="S21" i="6" s="1"/>
  <c r="S16" i="4"/>
  <c r="S16" i="6" s="1"/>
  <c r="S107" i="4"/>
  <c r="S107" i="6" s="1"/>
  <c r="S104" i="4"/>
  <c r="S53" i="4"/>
  <c r="S53" i="6" s="1"/>
  <c r="S28" i="4"/>
  <c r="S28" i="6" s="1"/>
  <c r="S72" i="4"/>
  <c r="S72" i="6" s="1"/>
  <c r="S52" i="4"/>
  <c r="S52" i="6" s="1"/>
  <c r="S31" i="4"/>
  <c r="S31" i="6" s="1"/>
  <c r="S15" i="4"/>
  <c r="S15" i="6" s="1"/>
  <c r="S10" i="4"/>
  <c r="S10" i="6" s="1"/>
  <c r="S112" i="4"/>
  <c r="S59" i="4"/>
  <c r="S59" i="6" s="1"/>
  <c r="S115" i="4"/>
  <c r="S115" i="6" s="1"/>
  <c r="S57" i="4"/>
  <c r="S57" i="6" s="1"/>
  <c r="S30" i="4"/>
  <c r="S30" i="6" s="1"/>
  <c r="S83" i="4"/>
  <c r="S83" i="6" s="1"/>
  <c r="S54" i="4"/>
  <c r="S54" i="6" s="1"/>
  <c r="S38" i="4"/>
  <c r="S17" i="4"/>
  <c r="S17" i="6" s="1"/>
  <c r="S88" i="4"/>
  <c r="S88" i="6" s="1"/>
  <c r="S45" i="4"/>
  <c r="S45" i="6" s="1"/>
  <c r="S24" i="4"/>
  <c r="S24" i="6" s="1"/>
  <c r="S68" i="4"/>
  <c r="S68" i="6" s="1"/>
  <c r="S48" i="4"/>
  <c r="S48" i="6" s="1"/>
  <c r="S27" i="4"/>
  <c r="S27" i="6" s="1"/>
  <c r="S11" i="4"/>
  <c r="S11" i="6" s="1"/>
  <c r="T326" i="6"/>
  <c r="S105" i="4"/>
  <c r="S105" i="6" s="1"/>
  <c r="S82" i="4"/>
  <c r="S55" i="4"/>
  <c r="S55" i="6" s="1"/>
  <c r="S93" i="4"/>
  <c r="S49" i="4"/>
  <c r="S49" i="6" s="1"/>
  <c r="S26" i="4"/>
  <c r="S26" i="6" s="1"/>
  <c r="S70" i="4"/>
  <c r="S70" i="6" s="1"/>
  <c r="S50" i="4"/>
  <c r="S50" i="6" s="1"/>
  <c r="S29" i="4"/>
  <c r="S29" i="6" s="1"/>
  <c r="S13" i="4"/>
  <c r="S13" i="6" s="1"/>
  <c r="S12" i="4"/>
  <c r="S12" i="6" s="1"/>
  <c r="S113" i="4"/>
  <c r="S113" i="6" s="1"/>
  <c r="S77" i="4"/>
  <c r="S41" i="4"/>
  <c r="S41" i="6" s="1"/>
  <c r="S20" i="4"/>
  <c r="S20" i="6" s="1"/>
  <c r="S60" i="4"/>
  <c r="S60" i="6" s="1"/>
  <c r="S44" i="4"/>
  <c r="S44" i="6" s="1"/>
  <c r="S23" i="4"/>
  <c r="S23" i="6" s="1"/>
  <c r="S18" i="4"/>
  <c r="S18" i="6" s="1"/>
  <c r="B205" i="1"/>
  <c r="B205" i="5" s="1"/>
  <c r="B197" i="5"/>
  <c r="I197" i="6"/>
  <c r="I205" i="4"/>
  <c r="I205" i="6" s="1"/>
  <c r="C449" i="6"/>
  <c r="B280" i="4"/>
  <c r="B279" i="4"/>
  <c r="B278" i="4"/>
  <c r="B277" i="4"/>
  <c r="B276" i="4"/>
  <c r="B275" i="4"/>
  <c r="F274" i="4"/>
  <c r="P269" i="4"/>
  <c r="U268" i="4"/>
  <c r="U268" i="6" s="1"/>
  <c r="F268" i="4"/>
  <c r="P267" i="4"/>
  <c r="U266" i="4"/>
  <c r="U266" i="6" s="1"/>
  <c r="F266" i="4"/>
  <c r="P265" i="4"/>
  <c r="S264" i="4"/>
  <c r="S264" i="6" s="1"/>
  <c r="S263" i="4"/>
  <c r="S263" i="6" s="1"/>
  <c r="S262" i="4"/>
  <c r="S262" i="6" s="1"/>
  <c r="S261" i="4"/>
  <c r="S261" i="6" s="1"/>
  <c r="S260" i="4"/>
  <c r="S260" i="6" s="1"/>
  <c r="S259" i="4"/>
  <c r="S259" i="6" s="1"/>
  <c r="S258" i="4"/>
  <c r="S258" i="6" s="1"/>
  <c r="S257" i="4"/>
  <c r="S257" i="6" s="1"/>
  <c r="T280" i="4"/>
  <c r="T280" i="6" s="1"/>
  <c r="T279" i="4"/>
  <c r="T279" i="6" s="1"/>
  <c r="T278" i="4"/>
  <c r="T278" i="6" s="1"/>
  <c r="T277" i="4"/>
  <c r="T277" i="6" s="1"/>
  <c r="T276" i="4"/>
  <c r="T276" i="6" s="1"/>
  <c r="T275" i="4"/>
  <c r="T275" i="6" s="1"/>
  <c r="P274" i="4"/>
  <c r="B274" i="4"/>
  <c r="O269" i="4"/>
  <c r="O269" i="6" s="1"/>
  <c r="S268" i="4"/>
  <c r="S268" i="6" s="1"/>
  <c r="B268" i="4"/>
  <c r="O267" i="4"/>
  <c r="O267" i="6" s="1"/>
  <c r="S266" i="4"/>
  <c r="S266" i="6" s="1"/>
  <c r="B266" i="4"/>
  <c r="O265" i="4"/>
  <c r="O265" i="6" s="1"/>
  <c r="P264" i="4"/>
  <c r="P263" i="4"/>
  <c r="P262" i="4"/>
  <c r="P261" i="4"/>
  <c r="P260" i="4"/>
  <c r="P259" i="4"/>
  <c r="N280" i="4"/>
  <c r="N280" i="6" s="1"/>
  <c r="N279" i="4"/>
  <c r="N279" i="6" s="1"/>
  <c r="N278" i="4"/>
  <c r="N278" i="6" s="1"/>
  <c r="N277" i="4"/>
  <c r="N277" i="6" s="1"/>
  <c r="N276" i="4"/>
  <c r="N276" i="6" s="1"/>
  <c r="N275" i="4"/>
  <c r="N275" i="6" s="1"/>
  <c r="O274" i="4"/>
  <c r="U269" i="4"/>
  <c r="U269" i="6" s="1"/>
  <c r="F269" i="4"/>
  <c r="P268" i="4"/>
  <c r="U267" i="4"/>
  <c r="U267" i="6" s="1"/>
  <c r="F267" i="4"/>
  <c r="F280" i="4"/>
  <c r="F279" i="4"/>
  <c r="F278" i="4"/>
  <c r="F277" i="4"/>
  <c r="F276" i="4"/>
  <c r="F275" i="4"/>
  <c r="N274" i="4"/>
  <c r="S269" i="4"/>
  <c r="S269" i="6" s="1"/>
  <c r="B269" i="4"/>
  <c r="O268" i="4"/>
  <c r="O268" i="6" s="1"/>
  <c r="S267" i="4"/>
  <c r="S267" i="6" s="1"/>
  <c r="B267" i="4"/>
  <c r="O266" i="4"/>
  <c r="O266" i="6" s="1"/>
  <c r="S265" i="4"/>
  <c r="S265" i="6" s="1"/>
  <c r="U264" i="4"/>
  <c r="U264" i="6" s="1"/>
  <c r="U263" i="4"/>
  <c r="U263" i="6" s="1"/>
  <c r="U262" i="4"/>
  <c r="U262" i="6" s="1"/>
  <c r="U261" i="4"/>
  <c r="U261" i="6" s="1"/>
  <c r="U260" i="4"/>
  <c r="U260" i="6" s="1"/>
  <c r="U259" i="4"/>
  <c r="U259" i="6" s="1"/>
  <c r="P266" i="4"/>
  <c r="O263" i="4"/>
  <c r="O263" i="6" s="1"/>
  <c r="O259" i="4"/>
  <c r="O259" i="6" s="1"/>
  <c r="U257" i="4"/>
  <c r="U257" i="6" s="1"/>
  <c r="S256" i="4"/>
  <c r="S256" i="6" s="1"/>
  <c r="S255" i="4"/>
  <c r="S255" i="6" s="1"/>
  <c r="S254" i="4"/>
  <c r="S254" i="6" s="1"/>
  <c r="S253" i="4"/>
  <c r="S253" i="6" s="1"/>
  <c r="S252" i="4"/>
  <c r="S252" i="6" s="1"/>
  <c r="S251" i="4"/>
  <c r="S251" i="6" s="1"/>
  <c r="S250" i="4"/>
  <c r="S250" i="6" s="1"/>
  <c r="S249" i="4"/>
  <c r="S249" i="6" s="1"/>
  <c r="S248" i="4"/>
  <c r="S248" i="6" s="1"/>
  <c r="S247" i="4"/>
  <c r="S247" i="6" s="1"/>
  <c r="T246" i="4"/>
  <c r="F285" i="4"/>
  <c r="P280" i="4"/>
  <c r="P279" i="4"/>
  <c r="P278" i="4"/>
  <c r="P277" i="4"/>
  <c r="P276" i="4"/>
  <c r="P275" i="4"/>
  <c r="S274" i="4"/>
  <c r="N268" i="4"/>
  <c r="N268" i="6" s="1"/>
  <c r="N266" i="4"/>
  <c r="N266" i="6" s="1"/>
  <c r="T264" i="4"/>
  <c r="T264" i="6" s="1"/>
  <c r="T263" i="4"/>
  <c r="T263" i="6" s="1"/>
  <c r="T262" i="4"/>
  <c r="T262" i="6" s="1"/>
  <c r="T261" i="4"/>
  <c r="T261" i="6" s="1"/>
  <c r="T260" i="4"/>
  <c r="T260" i="6" s="1"/>
  <c r="T259" i="4"/>
  <c r="T259" i="6" s="1"/>
  <c r="T258" i="4"/>
  <c r="T258" i="6" s="1"/>
  <c r="T257" i="4"/>
  <c r="T257" i="6" s="1"/>
  <c r="T256" i="4"/>
  <c r="T256" i="6" s="1"/>
  <c r="T255" i="4"/>
  <c r="T255" i="6" s="1"/>
  <c r="T254" i="4"/>
  <c r="T254" i="6" s="1"/>
  <c r="T253" i="4"/>
  <c r="T253" i="6" s="1"/>
  <c r="T252" i="4"/>
  <c r="T252" i="6" s="1"/>
  <c r="T251" i="4"/>
  <c r="T251" i="6" s="1"/>
  <c r="T250" i="4"/>
  <c r="T250" i="6" s="1"/>
  <c r="T249" i="4"/>
  <c r="T249" i="6" s="1"/>
  <c r="T248" i="4"/>
  <c r="T248" i="6" s="1"/>
  <c r="T247" i="4"/>
  <c r="T247" i="6" s="1"/>
  <c r="P246" i="4"/>
  <c r="B246" i="4"/>
  <c r="O240" i="4"/>
  <c r="O240" i="6" s="1"/>
  <c r="S239" i="4"/>
  <c r="S239" i="6" s="1"/>
  <c r="B239" i="4"/>
  <c r="O238" i="4"/>
  <c r="O238" i="6" s="1"/>
  <c r="S237" i="4"/>
  <c r="S237" i="6" s="1"/>
  <c r="B237" i="4"/>
  <c r="O236" i="4"/>
  <c r="O236" i="6" s="1"/>
  <c r="T236" i="4"/>
  <c r="T236" i="6" s="1"/>
  <c r="S235" i="4"/>
  <c r="S235" i="6" s="1"/>
  <c r="B235" i="4"/>
  <c r="O234" i="4"/>
  <c r="O234" i="6" s="1"/>
  <c r="S233" i="4"/>
  <c r="S233" i="6" s="1"/>
  <c r="B233" i="4"/>
  <c r="O232" i="4"/>
  <c r="O232" i="6" s="1"/>
  <c r="S231" i="4"/>
  <c r="S231" i="6" s="1"/>
  <c r="B231" i="4"/>
  <c r="O230" i="4"/>
  <c r="O230" i="6" s="1"/>
  <c r="S229" i="4"/>
  <c r="S229" i="6" s="1"/>
  <c r="B229" i="4"/>
  <c r="O228" i="4"/>
  <c r="O228" i="6" s="1"/>
  <c r="S227" i="4"/>
  <c r="S227" i="6" s="1"/>
  <c r="U226" i="4"/>
  <c r="U226" i="6" s="1"/>
  <c r="U225" i="4"/>
  <c r="U225" i="6" s="1"/>
  <c r="U224" i="4"/>
  <c r="U224" i="6" s="1"/>
  <c r="U223" i="4"/>
  <c r="U223" i="6" s="1"/>
  <c r="U222" i="4"/>
  <c r="U222" i="6" s="1"/>
  <c r="U221" i="4"/>
  <c r="U221" i="6" s="1"/>
  <c r="U220" i="4"/>
  <c r="U220" i="6" s="1"/>
  <c r="U219" i="4"/>
  <c r="U219" i="6" s="1"/>
  <c r="U218" i="4"/>
  <c r="U218" i="6" s="1"/>
  <c r="U217" i="4"/>
  <c r="F439" i="4"/>
  <c r="F439" i="6" s="1"/>
  <c r="F365" i="4"/>
  <c r="N321" i="4"/>
  <c r="N321" i="6" s="1"/>
  <c r="T319" i="4"/>
  <c r="U313" i="4"/>
  <c r="U313" i="6" s="1"/>
  <c r="U311" i="4"/>
  <c r="U305" i="4"/>
  <c r="N296" i="4"/>
  <c r="N296" i="6" s="1"/>
  <c r="T294" i="4"/>
  <c r="T294" i="6" s="1"/>
  <c r="F293" i="4"/>
  <c r="P291" i="4"/>
  <c r="B290" i="4"/>
  <c r="E421" i="4"/>
  <c r="E421" i="6" s="1"/>
  <c r="S322" i="4"/>
  <c r="S322" i="6" s="1"/>
  <c r="U319" i="4"/>
  <c r="P313" i="4"/>
  <c r="N311" i="4"/>
  <c r="T305" i="4"/>
  <c r="F302" i="4"/>
  <c r="U294" i="4"/>
  <c r="U294" i="6" s="1"/>
  <c r="O292" i="4"/>
  <c r="O292" i="6" s="1"/>
  <c r="N285" i="4"/>
  <c r="N236" i="4"/>
  <c r="N236" i="6" s="1"/>
  <c r="N234" i="4"/>
  <c r="N234" i="6" s="1"/>
  <c r="N232" i="4"/>
  <c r="N232" i="6" s="1"/>
  <c r="N230" i="4"/>
  <c r="N230" i="6" s="1"/>
  <c r="N228" i="4"/>
  <c r="N228" i="6" s="1"/>
  <c r="T226" i="4"/>
  <c r="T226" i="6" s="1"/>
  <c r="T225" i="4"/>
  <c r="T225" i="6" s="1"/>
  <c r="T224" i="4"/>
  <c r="T224" i="6" s="1"/>
  <c r="T223" i="4"/>
  <c r="T223" i="6" s="1"/>
  <c r="T222" i="4"/>
  <c r="T222" i="6" s="1"/>
  <c r="T221" i="4"/>
  <c r="T221" i="6" s="1"/>
  <c r="T220" i="4"/>
  <c r="T220" i="6" s="1"/>
  <c r="T219" i="4"/>
  <c r="T219" i="6" s="1"/>
  <c r="T218" i="4"/>
  <c r="T218" i="6" s="1"/>
  <c r="P217" i="4"/>
  <c r="B217" i="4"/>
  <c r="F425" i="4"/>
  <c r="F425" i="6" s="1"/>
  <c r="N322" i="4"/>
  <c r="N322" i="6" s="1"/>
  <c r="T320" i="4"/>
  <c r="T320" i="6" s="1"/>
  <c r="F319" i="4"/>
  <c r="F313" i="4"/>
  <c r="F311" i="4"/>
  <c r="U302" i="4"/>
  <c r="U302" i="6" s="1"/>
  <c r="T295" i="4"/>
  <c r="T295" i="6" s="1"/>
  <c r="F294" i="4"/>
  <c r="P292" i="4"/>
  <c r="B291" i="4"/>
  <c r="S285" i="4"/>
  <c r="G425" i="4"/>
  <c r="G394" i="4"/>
  <c r="O322" i="4"/>
  <c r="O322" i="6" s="1"/>
  <c r="S319" i="4"/>
  <c r="T313" i="4"/>
  <c r="T313" i="6" s="1"/>
  <c r="T311" i="4"/>
  <c r="P305" i="4"/>
  <c r="B302" i="4"/>
  <c r="S294" i="4"/>
  <c r="S294" i="6" s="1"/>
  <c r="U291" i="4"/>
  <c r="U291" i="6" s="1"/>
  <c r="P285" i="4"/>
  <c r="U265" i="4"/>
  <c r="U265" i="6" s="1"/>
  <c r="O262" i="4"/>
  <c r="O262" i="6" s="1"/>
  <c r="U258" i="4"/>
  <c r="U258" i="6" s="1"/>
  <c r="P257" i="4"/>
  <c r="P256" i="4"/>
  <c r="P255" i="4"/>
  <c r="P254" i="4"/>
  <c r="P253" i="4"/>
  <c r="P252" i="4"/>
  <c r="P251" i="4"/>
  <c r="P250" i="4"/>
  <c r="P249" i="4"/>
  <c r="P248" i="4"/>
  <c r="P247" i="4"/>
  <c r="S246" i="4"/>
  <c r="B285" i="4"/>
  <c r="O280" i="4"/>
  <c r="O280" i="6" s="1"/>
  <c r="O279" i="4"/>
  <c r="O279" i="6" s="1"/>
  <c r="O278" i="4"/>
  <c r="O278" i="6" s="1"/>
  <c r="O277" i="4"/>
  <c r="O277" i="6" s="1"/>
  <c r="O276" i="4"/>
  <c r="O276" i="6" s="1"/>
  <c r="O275" i="4"/>
  <c r="O275" i="6" s="1"/>
  <c r="T269" i="4"/>
  <c r="T269" i="6" s="1"/>
  <c r="T267" i="4"/>
  <c r="T267" i="6" s="1"/>
  <c r="T265" i="4"/>
  <c r="T265" i="6" s="1"/>
  <c r="N264" i="4"/>
  <c r="N264" i="6" s="1"/>
  <c r="N263" i="4"/>
  <c r="N263" i="6" s="1"/>
  <c r="N262" i="4"/>
  <c r="N262" i="6" s="1"/>
  <c r="N261" i="4"/>
  <c r="N261" i="6" s="1"/>
  <c r="N260" i="4"/>
  <c r="N260" i="6" s="1"/>
  <c r="N259" i="4"/>
  <c r="N259" i="6" s="1"/>
  <c r="N258" i="4"/>
  <c r="N258" i="6" s="1"/>
  <c r="N257" i="4"/>
  <c r="N257" i="6" s="1"/>
  <c r="N256" i="4"/>
  <c r="N256" i="6" s="1"/>
  <c r="N255" i="4"/>
  <c r="N255" i="6" s="1"/>
  <c r="N254" i="4"/>
  <c r="N254" i="6" s="1"/>
  <c r="N253" i="4"/>
  <c r="N253" i="6" s="1"/>
  <c r="N252" i="4"/>
  <c r="N252" i="6" s="1"/>
  <c r="N251" i="4"/>
  <c r="N251" i="6" s="1"/>
  <c r="N250" i="4"/>
  <c r="N250" i="6" s="1"/>
  <c r="N249" i="4"/>
  <c r="N249" i="6" s="1"/>
  <c r="N248" i="4"/>
  <c r="N248" i="6" s="1"/>
  <c r="N247" i="4"/>
  <c r="N247" i="6" s="1"/>
  <c r="O246" i="4"/>
  <c r="U240" i="4"/>
  <c r="U240" i="6" s="1"/>
  <c r="F240" i="4"/>
  <c r="P239" i="4"/>
  <c r="U238" i="4"/>
  <c r="U238" i="6" s="1"/>
  <c r="F238" i="4"/>
  <c r="P237" i="4"/>
  <c r="U236" i="4"/>
  <c r="U236" i="6" s="1"/>
  <c r="N239" i="4"/>
  <c r="N239" i="6" s="1"/>
  <c r="F236" i="4"/>
  <c r="P235" i="4"/>
  <c r="U234" i="4"/>
  <c r="U234" i="6" s="1"/>
  <c r="F234" i="4"/>
  <c r="P233" i="4"/>
  <c r="U232" i="4"/>
  <c r="U232" i="6" s="1"/>
  <c r="F232" i="4"/>
  <c r="P231" i="4"/>
  <c r="U230" i="4"/>
  <c r="U230" i="6" s="1"/>
  <c r="F230" i="4"/>
  <c r="P229" i="4"/>
  <c r="U228" i="4"/>
  <c r="U228" i="6" s="1"/>
  <c r="F228" i="4"/>
  <c r="P227" i="4"/>
  <c r="S226" i="4"/>
  <c r="S226" i="6" s="1"/>
  <c r="S225" i="4"/>
  <c r="S225" i="6" s="1"/>
  <c r="S224" i="4"/>
  <c r="S224" i="6" s="1"/>
  <c r="S223" i="4"/>
  <c r="S223" i="6" s="1"/>
  <c r="S222" i="4"/>
  <c r="S222" i="6" s="1"/>
  <c r="S221" i="4"/>
  <c r="S221" i="6" s="1"/>
  <c r="S220" i="4"/>
  <c r="S220" i="6" s="1"/>
  <c r="S219" i="4"/>
  <c r="S219" i="6" s="1"/>
  <c r="S218" i="4"/>
  <c r="S218" i="6" s="1"/>
  <c r="T217" i="4"/>
  <c r="E431" i="4"/>
  <c r="E431" i="6" s="1"/>
  <c r="P322" i="4"/>
  <c r="B321" i="4"/>
  <c r="P319" i="4"/>
  <c r="O313" i="4"/>
  <c r="O313" i="6" s="1"/>
  <c r="O311" i="4"/>
  <c r="O305" i="4"/>
  <c r="B296" i="4"/>
  <c r="N294" i="4"/>
  <c r="N294" i="6" s="1"/>
  <c r="T292" i="4"/>
  <c r="T292" i="6" s="1"/>
  <c r="F291" i="4"/>
  <c r="G439" i="4"/>
  <c r="E410" i="4"/>
  <c r="E410" i="6" s="1"/>
  <c r="U321" i="4"/>
  <c r="U321" i="6" s="1"/>
  <c r="U314" i="4"/>
  <c r="U314" i="6" s="1"/>
  <c r="U312" i="4"/>
  <c r="U312" i="6" s="1"/>
  <c r="T306" i="4"/>
  <c r="N305" i="4"/>
  <c r="U296" i="4"/>
  <c r="U296" i="6" s="1"/>
  <c r="O294" i="4"/>
  <c r="O294" i="6" s="1"/>
  <c r="S291" i="4"/>
  <c r="S291" i="6" s="1"/>
  <c r="T239" i="4"/>
  <c r="T239" i="6" s="1"/>
  <c r="T235" i="4"/>
  <c r="T235" i="6" s="1"/>
  <c r="T233" i="4"/>
  <c r="T233" i="6" s="1"/>
  <c r="T231" i="4"/>
  <c r="T231" i="6" s="1"/>
  <c r="T229" i="4"/>
  <c r="T229" i="6" s="1"/>
  <c r="T227" i="4"/>
  <c r="T227" i="6" s="1"/>
  <c r="N226" i="4"/>
  <c r="N226" i="6" s="1"/>
  <c r="N225" i="4"/>
  <c r="N225" i="6" s="1"/>
  <c r="N224" i="4"/>
  <c r="N224" i="6" s="1"/>
  <c r="N223" i="4"/>
  <c r="N223" i="6" s="1"/>
  <c r="N222" i="4"/>
  <c r="N222" i="6" s="1"/>
  <c r="N221" i="4"/>
  <c r="N221" i="6" s="1"/>
  <c r="N220" i="4"/>
  <c r="N220" i="6" s="1"/>
  <c r="N219" i="4"/>
  <c r="N219" i="6" s="1"/>
  <c r="N218" i="4"/>
  <c r="N218" i="6" s="1"/>
  <c r="O217" i="4"/>
  <c r="Y119" i="4"/>
  <c r="Y119" i="6" s="1"/>
  <c r="F410" i="4"/>
  <c r="F410" i="6" s="1"/>
  <c r="B322" i="4"/>
  <c r="N320" i="4"/>
  <c r="N320" i="6" s="1"/>
  <c r="T314" i="4"/>
  <c r="T314" i="6" s="1"/>
  <c r="T312" i="4"/>
  <c r="T312" i="6" s="1"/>
  <c r="U306" i="4"/>
  <c r="O302" i="4"/>
  <c r="O302" i="6" s="1"/>
  <c r="N295" i="4"/>
  <c r="N295" i="6" s="1"/>
  <c r="T293" i="4"/>
  <c r="T293" i="6" s="1"/>
  <c r="F292" i="4"/>
  <c r="N290" i="4"/>
  <c r="O285" i="4"/>
  <c r="G421" i="4"/>
  <c r="G365" i="4"/>
  <c r="S321" i="4"/>
  <c r="S321" i="6" s="1"/>
  <c r="O319" i="4"/>
  <c r="N313" i="4"/>
  <c r="N313" i="6" s="1"/>
  <c r="P311" i="4"/>
  <c r="F305" i="4"/>
  <c r="S296" i="4"/>
  <c r="S296" i="6" s="1"/>
  <c r="U293" i="4"/>
  <c r="U293" i="6" s="1"/>
  <c r="O291" i="4"/>
  <c r="O291" i="6" s="1"/>
  <c r="F265" i="4"/>
  <c r="O261" i="4"/>
  <c r="O261" i="6" s="1"/>
  <c r="P258" i="4"/>
  <c r="O257" i="4"/>
  <c r="O257" i="6" s="1"/>
  <c r="O256" i="4"/>
  <c r="O256" i="6" s="1"/>
  <c r="O255" i="4"/>
  <c r="O255" i="6" s="1"/>
  <c r="O254" i="4"/>
  <c r="O254" i="6" s="1"/>
  <c r="O253" i="4"/>
  <c r="O253" i="6" s="1"/>
  <c r="O252" i="4"/>
  <c r="O252" i="6" s="1"/>
  <c r="O251" i="4"/>
  <c r="O251" i="6" s="1"/>
  <c r="O250" i="4"/>
  <c r="O250" i="6" s="1"/>
  <c r="O249" i="4"/>
  <c r="O249" i="6" s="1"/>
  <c r="O248" i="4"/>
  <c r="O248" i="6" s="1"/>
  <c r="O247" i="4"/>
  <c r="O247" i="6" s="1"/>
  <c r="T240" i="4"/>
  <c r="T240" i="6" s="1"/>
  <c r="U280" i="4"/>
  <c r="U280" i="6" s="1"/>
  <c r="U279" i="4"/>
  <c r="U279" i="6" s="1"/>
  <c r="U278" i="4"/>
  <c r="U278" i="6" s="1"/>
  <c r="U277" i="4"/>
  <c r="U277" i="6" s="1"/>
  <c r="U276" i="4"/>
  <c r="U276" i="6" s="1"/>
  <c r="U275" i="4"/>
  <c r="U275" i="6" s="1"/>
  <c r="U274" i="4"/>
  <c r="N269" i="4"/>
  <c r="N269" i="6" s="1"/>
  <c r="N267" i="4"/>
  <c r="N267" i="6" s="1"/>
  <c r="N265" i="4"/>
  <c r="N265" i="6" s="1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N246" i="4"/>
  <c r="S240" i="4"/>
  <c r="S240" i="6" s="1"/>
  <c r="B240" i="4"/>
  <c r="O239" i="4"/>
  <c r="O239" i="6" s="1"/>
  <c r="S238" i="4"/>
  <c r="S238" i="6" s="1"/>
  <c r="B238" i="4"/>
  <c r="O237" i="4"/>
  <c r="O237" i="6" s="1"/>
  <c r="S236" i="4"/>
  <c r="S236" i="6" s="1"/>
  <c r="T238" i="4"/>
  <c r="T238" i="6" s="1"/>
  <c r="B236" i="4"/>
  <c r="O235" i="4"/>
  <c r="O235" i="6" s="1"/>
  <c r="S234" i="4"/>
  <c r="S234" i="6" s="1"/>
  <c r="B234" i="4"/>
  <c r="O233" i="4"/>
  <c r="O233" i="6" s="1"/>
  <c r="S232" i="4"/>
  <c r="S232" i="6" s="1"/>
  <c r="B232" i="4"/>
  <c r="O231" i="4"/>
  <c r="O231" i="6" s="1"/>
  <c r="S230" i="4"/>
  <c r="S230" i="6" s="1"/>
  <c r="B230" i="4"/>
  <c r="O229" i="4"/>
  <c r="O229" i="6" s="1"/>
  <c r="S228" i="4"/>
  <c r="S228" i="6" s="1"/>
  <c r="B228" i="4"/>
  <c r="O227" i="4"/>
  <c r="O227" i="6" s="1"/>
  <c r="P226" i="4"/>
  <c r="P225" i="4"/>
  <c r="P224" i="4"/>
  <c r="P223" i="4"/>
  <c r="P222" i="4"/>
  <c r="P221" i="4"/>
  <c r="P220" i="4"/>
  <c r="P219" i="4"/>
  <c r="P218" i="4"/>
  <c r="S217" i="4"/>
  <c r="F421" i="4"/>
  <c r="F421" i="6" s="1"/>
  <c r="F322" i="4"/>
  <c r="P320" i="4"/>
  <c r="B319" i="4"/>
  <c r="B313" i="4"/>
  <c r="B311" i="4"/>
  <c r="S302" i="4"/>
  <c r="S302" i="6" s="1"/>
  <c r="P295" i="4"/>
  <c r="B294" i="4"/>
  <c r="N292" i="4"/>
  <c r="N292" i="6" s="1"/>
  <c r="T290" i="4"/>
  <c r="F431" i="4"/>
  <c r="F431" i="6" s="1"/>
  <c r="E405" i="4"/>
  <c r="E405" i="6" s="1"/>
  <c r="O321" i="4"/>
  <c r="O321" i="6" s="1"/>
  <c r="O314" i="4"/>
  <c r="O314" i="6" s="1"/>
  <c r="O312" i="4"/>
  <c r="O312" i="6" s="1"/>
  <c r="F306" i="4"/>
  <c r="B305" i="4"/>
  <c r="O296" i="4"/>
  <c r="O296" i="6" s="1"/>
  <c r="S293" i="4"/>
  <c r="S293" i="6" s="1"/>
  <c r="U290" i="4"/>
  <c r="N238" i="4"/>
  <c r="N238" i="6" s="1"/>
  <c r="N235" i="4"/>
  <c r="N235" i="6" s="1"/>
  <c r="N233" i="4"/>
  <c r="N233" i="6" s="1"/>
  <c r="N231" i="4"/>
  <c r="N231" i="6" s="1"/>
  <c r="N229" i="4"/>
  <c r="N229" i="6" s="1"/>
  <c r="N227" i="4"/>
  <c r="N227" i="6" s="1"/>
  <c r="F226" i="4"/>
  <c r="F225" i="4"/>
  <c r="F224" i="4"/>
  <c r="F223" i="4"/>
  <c r="F222" i="4"/>
  <c r="F221" i="4"/>
  <c r="F220" i="4"/>
  <c r="F219" i="4"/>
  <c r="F218" i="4"/>
  <c r="N217" i="4"/>
  <c r="E447" i="4"/>
  <c r="E447" i="6" s="1"/>
  <c r="F394" i="4"/>
  <c r="F394" i="6" s="1"/>
  <c r="P321" i="4"/>
  <c r="B320" i="4"/>
  <c r="N314" i="4"/>
  <c r="N314" i="6" s="1"/>
  <c r="N312" i="4"/>
  <c r="N312" i="6" s="1"/>
  <c r="O306" i="4"/>
  <c r="P296" i="4"/>
  <c r="B295" i="4"/>
  <c r="N293" i="4"/>
  <c r="N293" i="6" s="1"/>
  <c r="T291" i="4"/>
  <c r="T291" i="6" s="1"/>
  <c r="F290" i="4"/>
  <c r="F447" i="4"/>
  <c r="F447" i="6" s="1"/>
  <c r="G410" i="4"/>
  <c r="E365" i="4"/>
  <c r="U320" i="4"/>
  <c r="U320" i="6" s="1"/>
  <c r="S314" i="4"/>
  <c r="S314" i="6" s="1"/>
  <c r="S312" i="4"/>
  <c r="S312" i="6" s="1"/>
  <c r="P306" i="4"/>
  <c r="T302" i="4"/>
  <c r="T302" i="6" s="1"/>
  <c r="U295" i="4"/>
  <c r="U295" i="6" s="1"/>
  <c r="O293" i="4"/>
  <c r="O293" i="6" s="1"/>
  <c r="O290" i="4"/>
  <c r="O264" i="4"/>
  <c r="O264" i="6" s="1"/>
  <c r="O260" i="4"/>
  <c r="O260" i="6" s="1"/>
  <c r="O258" i="4"/>
  <c r="O258" i="6" s="1"/>
  <c r="U256" i="4"/>
  <c r="U256" i="6" s="1"/>
  <c r="U255" i="4"/>
  <c r="U255" i="6" s="1"/>
  <c r="U254" i="4"/>
  <c r="U254" i="6" s="1"/>
  <c r="U253" i="4"/>
  <c r="U253" i="6" s="1"/>
  <c r="U252" i="4"/>
  <c r="U252" i="6" s="1"/>
  <c r="U251" i="4"/>
  <c r="U251" i="6" s="1"/>
  <c r="U250" i="4"/>
  <c r="U250" i="6" s="1"/>
  <c r="U249" i="4"/>
  <c r="U249" i="6" s="1"/>
  <c r="U248" i="4"/>
  <c r="U248" i="6" s="1"/>
  <c r="U247" i="4"/>
  <c r="U247" i="6" s="1"/>
  <c r="U246" i="4"/>
  <c r="N240" i="4"/>
  <c r="N240" i="6" s="1"/>
  <c r="S280" i="4"/>
  <c r="S280" i="6" s="1"/>
  <c r="S279" i="4"/>
  <c r="S279" i="6" s="1"/>
  <c r="S278" i="4"/>
  <c r="S278" i="6" s="1"/>
  <c r="S277" i="4"/>
  <c r="S277" i="6" s="1"/>
  <c r="S276" i="4"/>
  <c r="S276" i="6" s="1"/>
  <c r="S275" i="4"/>
  <c r="S275" i="6" s="1"/>
  <c r="T274" i="4"/>
  <c r="T268" i="4"/>
  <c r="T268" i="6" s="1"/>
  <c r="T266" i="4"/>
  <c r="T266" i="6" s="1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F246" i="4"/>
  <c r="P240" i="4"/>
  <c r="U239" i="4"/>
  <c r="U239" i="6" s="1"/>
  <c r="F239" i="4"/>
  <c r="P238" i="4"/>
  <c r="U237" i="4"/>
  <c r="U237" i="6" s="1"/>
  <c r="F237" i="4"/>
  <c r="P236" i="4"/>
  <c r="N237" i="4"/>
  <c r="N237" i="6" s="1"/>
  <c r="U235" i="4"/>
  <c r="U235" i="6" s="1"/>
  <c r="F235" i="4"/>
  <c r="P234" i="4"/>
  <c r="U233" i="4"/>
  <c r="U233" i="6" s="1"/>
  <c r="F233" i="4"/>
  <c r="P232" i="4"/>
  <c r="U231" i="4"/>
  <c r="U231" i="6" s="1"/>
  <c r="F231" i="4"/>
  <c r="P230" i="4"/>
  <c r="U229" i="4"/>
  <c r="U229" i="6" s="1"/>
  <c r="F229" i="4"/>
  <c r="P228" i="4"/>
  <c r="U227" i="4"/>
  <c r="U227" i="6" s="1"/>
  <c r="F227" i="4"/>
  <c r="O226" i="4"/>
  <c r="O226" i="6" s="1"/>
  <c r="O225" i="4"/>
  <c r="O225" i="6" s="1"/>
  <c r="O224" i="4"/>
  <c r="O224" i="6" s="1"/>
  <c r="O223" i="4"/>
  <c r="O223" i="6" s="1"/>
  <c r="O222" i="4"/>
  <c r="O222" i="6" s="1"/>
  <c r="O221" i="4"/>
  <c r="O221" i="6" s="1"/>
  <c r="O220" i="4"/>
  <c r="O220" i="6" s="1"/>
  <c r="O219" i="4"/>
  <c r="O219" i="6" s="1"/>
  <c r="O218" i="4"/>
  <c r="O218" i="6" s="1"/>
  <c r="G447" i="4"/>
  <c r="F405" i="4"/>
  <c r="F405" i="6" s="1"/>
  <c r="T321" i="4"/>
  <c r="T321" i="6" s="1"/>
  <c r="F320" i="4"/>
  <c r="P314" i="4"/>
  <c r="P312" i="4"/>
  <c r="S306" i="4"/>
  <c r="T296" i="4"/>
  <c r="T296" i="6" s="1"/>
  <c r="F295" i="4"/>
  <c r="P293" i="4"/>
  <c r="B292" i="4"/>
  <c r="P290" i="4"/>
  <c r="E425" i="4"/>
  <c r="E425" i="6" s="1"/>
  <c r="E394" i="4"/>
  <c r="E394" i="6" s="1"/>
  <c r="S320" i="4"/>
  <c r="S320" i="6" s="1"/>
  <c r="B314" i="4"/>
  <c r="B312" i="4"/>
  <c r="B306" i="4"/>
  <c r="P302" i="4"/>
  <c r="S295" i="4"/>
  <c r="S295" i="6" s="1"/>
  <c r="U292" i="4"/>
  <c r="U292" i="6" s="1"/>
  <c r="S290" i="4"/>
  <c r="T237" i="4"/>
  <c r="T237" i="6" s="1"/>
  <c r="T234" i="4"/>
  <c r="T234" i="6" s="1"/>
  <c r="T232" i="4"/>
  <c r="T232" i="6" s="1"/>
  <c r="T230" i="4"/>
  <c r="T230" i="6" s="1"/>
  <c r="T228" i="4"/>
  <c r="T228" i="6" s="1"/>
  <c r="B227" i="4"/>
  <c r="B226" i="4"/>
  <c r="B225" i="4"/>
  <c r="B224" i="4"/>
  <c r="B223" i="4"/>
  <c r="B222" i="4"/>
  <c r="B221" i="4"/>
  <c r="B220" i="4"/>
  <c r="B219" i="4"/>
  <c r="B218" i="4"/>
  <c r="F217" i="4"/>
  <c r="G431" i="4"/>
  <c r="T322" i="4"/>
  <c r="T322" i="6" s="1"/>
  <c r="F321" i="4"/>
  <c r="N319" i="4"/>
  <c r="S313" i="4"/>
  <c r="S313" i="6" s="1"/>
  <c r="S311" i="4"/>
  <c r="S305" i="4"/>
  <c r="F296" i="4"/>
  <c r="P294" i="4"/>
  <c r="B293" i="4"/>
  <c r="N291" i="4"/>
  <c r="N291" i="6" s="1"/>
  <c r="U285" i="4"/>
  <c r="E439" i="4"/>
  <c r="E439" i="6" s="1"/>
  <c r="G405" i="4"/>
  <c r="U322" i="4"/>
  <c r="U322" i="6" s="1"/>
  <c r="O320" i="4"/>
  <c r="O320" i="6" s="1"/>
  <c r="F314" i="4"/>
  <c r="F312" i="4"/>
  <c r="N306" i="4"/>
  <c r="N302" i="4"/>
  <c r="N302" i="6" s="1"/>
  <c r="O295" i="4"/>
  <c r="O295" i="6" s="1"/>
  <c r="S292" i="4"/>
  <c r="S292" i="6" s="1"/>
  <c r="T285" i="4"/>
  <c r="N151" i="1"/>
  <c r="K151" i="5"/>
  <c r="N200" i="5"/>
  <c r="N203" i="1"/>
  <c r="N203" i="5" s="1"/>
  <c r="E326" i="4"/>
  <c r="B326" i="6"/>
  <c r="J197" i="5"/>
  <c r="J205" i="1"/>
  <c r="J205" i="5" s="1"/>
  <c r="D197" i="5"/>
  <c r="D205" i="1"/>
  <c r="D205" i="5" s="1"/>
  <c r="K173" i="5"/>
  <c r="G77" i="10"/>
  <c r="M336" i="1"/>
  <c r="L176" i="1" s="1"/>
  <c r="R115" i="4"/>
  <c r="R106" i="4"/>
  <c r="R85" i="4"/>
  <c r="R72" i="4"/>
  <c r="R68" i="4"/>
  <c r="R60" i="4"/>
  <c r="R56" i="4"/>
  <c r="R52" i="4"/>
  <c r="R48" i="4"/>
  <c r="R44" i="4"/>
  <c r="R40" i="4"/>
  <c r="R31" i="4"/>
  <c r="R29" i="4"/>
  <c r="R27" i="4"/>
  <c r="R25" i="4"/>
  <c r="R23" i="4"/>
  <c r="R21" i="4"/>
  <c r="R104" i="4"/>
  <c r="R84" i="4"/>
  <c r="R77" i="4"/>
  <c r="R71" i="4"/>
  <c r="R69" i="4"/>
  <c r="R67" i="4"/>
  <c r="R53" i="4"/>
  <c r="R51" i="4"/>
  <c r="R49" i="4"/>
  <c r="R47" i="4"/>
  <c r="R45" i="4"/>
  <c r="R43" i="4"/>
  <c r="R41" i="4"/>
  <c r="R39" i="4"/>
  <c r="R32" i="4"/>
  <c r="R30" i="4"/>
  <c r="R28" i="4"/>
  <c r="R26" i="4"/>
  <c r="R24" i="4"/>
  <c r="R22" i="4"/>
  <c r="R20" i="4"/>
  <c r="R19" i="4"/>
  <c r="R18" i="4"/>
  <c r="R16" i="4"/>
  <c r="R14" i="4"/>
  <c r="R12" i="4"/>
  <c r="R10" i="4"/>
  <c r="R17" i="4"/>
  <c r="R15" i="4"/>
  <c r="R13" i="4"/>
  <c r="R11" i="4"/>
  <c r="R9" i="4"/>
  <c r="S326" i="6"/>
  <c r="R114" i="4"/>
  <c r="R113" i="4"/>
  <c r="R112" i="4"/>
  <c r="R105" i="4"/>
  <c r="R107" i="4"/>
  <c r="R87" i="4"/>
  <c r="R83" i="4"/>
  <c r="R70" i="4"/>
  <c r="R66" i="4"/>
  <c r="R58" i="4"/>
  <c r="R54" i="4"/>
  <c r="R50" i="4"/>
  <c r="R46" i="4"/>
  <c r="R42" i="4"/>
  <c r="R38" i="4"/>
  <c r="R93" i="4"/>
  <c r="R88" i="4"/>
  <c r="R86" i="4"/>
  <c r="R82" i="4"/>
  <c r="R61" i="4"/>
  <c r="R57" i="4"/>
  <c r="R59" i="4"/>
  <c r="R55" i="4"/>
  <c r="M145" i="5"/>
  <c r="Q326" i="1"/>
  <c r="M147" i="1"/>
  <c r="M147" i="5" s="1"/>
  <c r="K34" i="5"/>
  <c r="K119" i="1"/>
  <c r="Z34" i="1"/>
  <c r="Z34" i="5" s="1"/>
  <c r="K63" i="5"/>
  <c r="Z63" i="1"/>
  <c r="Z63" i="5" s="1"/>
  <c r="M170" i="5"/>
  <c r="M161" i="6"/>
  <c r="K119" i="6"/>
  <c r="Z119" i="4"/>
  <c r="Z119" i="6" s="1"/>
  <c r="K197" i="4"/>
  <c r="Z95" i="6"/>
  <c r="Z95" i="5"/>
  <c r="M176" i="6"/>
  <c r="O326" i="4"/>
  <c r="L188" i="6"/>
  <c r="L195" i="4"/>
  <c r="C326" i="1"/>
  <c r="L145" i="5"/>
  <c r="N136" i="6"/>
  <c r="N195" i="4"/>
  <c r="C414" i="5"/>
  <c r="Y83" i="1"/>
  <c r="Y83" i="5" s="1"/>
  <c r="C402" i="5"/>
  <c r="Y71" i="1"/>
  <c r="Y71" i="5" s="1"/>
  <c r="C390" i="5"/>
  <c r="Y59" i="1"/>
  <c r="Y59" i="5" s="1"/>
  <c r="C382" i="5"/>
  <c r="Y51" i="1"/>
  <c r="Y51" i="5" s="1"/>
  <c r="C374" i="5"/>
  <c r="Y43" i="1"/>
  <c r="Y43" i="5" s="1"/>
  <c r="C442" i="5"/>
  <c r="Y112" i="1"/>
  <c r="Y112" i="5" s="1"/>
  <c r="C447" i="1"/>
  <c r="B439" i="5"/>
  <c r="X109" i="1"/>
  <c r="X109" i="5" s="1"/>
  <c r="C419" i="5"/>
  <c r="Y88" i="1"/>
  <c r="Y88" i="5" s="1"/>
  <c r="C403" i="5"/>
  <c r="Y72" i="1"/>
  <c r="Y72" i="5" s="1"/>
  <c r="C391" i="5"/>
  <c r="Y60" i="1"/>
  <c r="Y60" i="5" s="1"/>
  <c r="C383" i="5"/>
  <c r="Y52" i="1"/>
  <c r="Y52" i="5" s="1"/>
  <c r="C375" i="5"/>
  <c r="Y44" i="1"/>
  <c r="Y44" i="5" s="1"/>
  <c r="Y10" i="1"/>
  <c r="Y10" i="5" s="1"/>
  <c r="C341" i="5"/>
  <c r="C345" i="5"/>
  <c r="Y14" i="1"/>
  <c r="Y14" i="5" s="1"/>
  <c r="C349" i="5"/>
  <c r="Y18" i="1"/>
  <c r="Y18" i="5" s="1"/>
  <c r="C353" i="5"/>
  <c r="Y22" i="1"/>
  <c r="Y22" i="5" s="1"/>
  <c r="C357" i="5"/>
  <c r="Y26" i="1"/>
  <c r="Y26" i="5" s="1"/>
  <c r="C361" i="5"/>
  <c r="Y30" i="1"/>
  <c r="Y30" i="5" s="1"/>
  <c r="K161" i="5"/>
  <c r="K195" i="1"/>
  <c r="S326" i="1"/>
  <c r="M161" i="1"/>
  <c r="M150" i="5"/>
  <c r="Y11" i="1"/>
  <c r="Y11" i="5" s="1"/>
  <c r="C342" i="5"/>
  <c r="Y15" i="1"/>
  <c r="Y15" i="5" s="1"/>
  <c r="C346" i="5"/>
  <c r="Y19" i="1"/>
  <c r="Y19" i="5" s="1"/>
  <c r="C350" i="5"/>
  <c r="Y23" i="1"/>
  <c r="Y23" i="5" s="1"/>
  <c r="C354" i="5"/>
  <c r="Y27" i="1"/>
  <c r="Y27" i="5" s="1"/>
  <c r="C358" i="5"/>
  <c r="C362" i="5"/>
  <c r="Y31" i="1"/>
  <c r="Y31" i="5" s="1"/>
  <c r="C443" i="5"/>
  <c r="Y113" i="1"/>
  <c r="Y113" i="5" s="1"/>
  <c r="C425" i="5"/>
  <c r="Y95" i="1"/>
  <c r="Y95" i="5" s="1"/>
  <c r="Y93" i="1"/>
  <c r="Y93" i="5" s="1"/>
  <c r="B410" i="5"/>
  <c r="X79" i="1"/>
  <c r="X79" i="5" s="1"/>
  <c r="C400" i="5"/>
  <c r="Y69" i="1"/>
  <c r="Y69" i="5" s="1"/>
  <c r="C388" i="5"/>
  <c r="Y57" i="1"/>
  <c r="Y57" i="5" s="1"/>
  <c r="C380" i="5"/>
  <c r="Y49" i="1"/>
  <c r="Y49" i="5" s="1"/>
  <c r="C372" i="5"/>
  <c r="Y41" i="1"/>
  <c r="Y41" i="5" s="1"/>
  <c r="D365" i="5"/>
  <c r="D449" i="1"/>
  <c r="C444" i="5"/>
  <c r="Y114" i="1"/>
  <c r="Y114" i="5" s="1"/>
  <c r="C428" i="5"/>
  <c r="C431" i="1"/>
  <c r="Y98" i="1"/>
  <c r="Y98" i="5" s="1"/>
  <c r="C413" i="5"/>
  <c r="C421" i="1"/>
  <c r="Y82" i="1"/>
  <c r="Y82" i="5" s="1"/>
  <c r="C401" i="5"/>
  <c r="Y70" i="1"/>
  <c r="Y70" i="5" s="1"/>
  <c r="C397" i="5"/>
  <c r="C405" i="1"/>
  <c r="Y66" i="1"/>
  <c r="Y66" i="5" s="1"/>
  <c r="B405" i="5"/>
  <c r="X74" i="1"/>
  <c r="X74" i="5" s="1"/>
  <c r="C385" i="5"/>
  <c r="Y54" i="1"/>
  <c r="Y54" i="5" s="1"/>
  <c r="C377" i="5"/>
  <c r="Y46" i="1"/>
  <c r="Y46" i="5" s="1"/>
  <c r="C369" i="5"/>
  <c r="Y38" i="1"/>
  <c r="Y38" i="5" s="1"/>
  <c r="C394" i="1"/>
  <c r="C343" i="5"/>
  <c r="Y12" i="1"/>
  <c r="Y12" i="5" s="1"/>
  <c r="C347" i="5"/>
  <c r="Y16" i="1"/>
  <c r="Y16" i="5" s="1"/>
  <c r="C351" i="5"/>
  <c r="Y20" i="1"/>
  <c r="Y20" i="5" s="1"/>
  <c r="C355" i="5"/>
  <c r="Y24" i="1"/>
  <c r="Y24" i="5" s="1"/>
  <c r="C359" i="5"/>
  <c r="Y28" i="1"/>
  <c r="Y28" i="5" s="1"/>
  <c r="C363" i="5"/>
  <c r="Y32" i="1"/>
  <c r="Y32" i="5" s="1"/>
  <c r="C340" i="5"/>
  <c r="C365" i="1"/>
  <c r="Y9" i="1"/>
  <c r="Y9" i="5" s="1"/>
  <c r="Y13" i="1"/>
  <c r="Y13" i="5" s="1"/>
  <c r="C344" i="5"/>
  <c r="Y17" i="1"/>
  <c r="Y17" i="5" s="1"/>
  <c r="C348" i="5"/>
  <c r="Y21" i="1"/>
  <c r="Y21" i="5" s="1"/>
  <c r="C352" i="5"/>
  <c r="Y25" i="1"/>
  <c r="Y25" i="5" s="1"/>
  <c r="C356" i="5"/>
  <c r="Y29" i="1"/>
  <c r="Y29" i="5" s="1"/>
  <c r="C360" i="5"/>
  <c r="C445" i="5"/>
  <c r="Y115" i="1"/>
  <c r="Y115" i="5" s="1"/>
  <c r="C429" i="5"/>
  <c r="Y99" i="1"/>
  <c r="Y99" i="5" s="1"/>
  <c r="C418" i="5"/>
  <c r="Y87" i="1"/>
  <c r="Y87" i="5" s="1"/>
  <c r="C398" i="5"/>
  <c r="Y67" i="1"/>
  <c r="Y67" i="5" s="1"/>
  <c r="C386" i="5"/>
  <c r="Y55" i="1"/>
  <c r="Y55" i="5" s="1"/>
  <c r="C378" i="5"/>
  <c r="Y47" i="1"/>
  <c r="Y47" i="5" s="1"/>
  <c r="C370" i="5"/>
  <c r="Y39" i="1"/>
  <c r="Y39" i="5" s="1"/>
  <c r="B447" i="5"/>
  <c r="X117" i="1"/>
  <c r="X117" i="5" s="1"/>
  <c r="Y104" i="1"/>
  <c r="Y104" i="5" s="1"/>
  <c r="C439" i="1"/>
  <c r="C415" i="5"/>
  <c r="Y84" i="1"/>
  <c r="Y84" i="5" s="1"/>
  <c r="C399" i="5"/>
  <c r="Y68" i="1"/>
  <c r="Y68" i="5" s="1"/>
  <c r="C387" i="5"/>
  <c r="Y56" i="1"/>
  <c r="Y56" i="5" s="1"/>
  <c r="C379" i="5"/>
  <c r="Y48" i="1"/>
  <c r="Y48" i="5" s="1"/>
  <c r="C371" i="5"/>
  <c r="Y40" i="1"/>
  <c r="Y40" i="5" s="1"/>
  <c r="C416" i="5"/>
  <c r="Y85" i="1"/>
  <c r="Y85" i="5" s="1"/>
  <c r="C408" i="5"/>
  <c r="Y77" i="1"/>
  <c r="Y77" i="5" s="1"/>
  <c r="C410" i="1"/>
  <c r="C392" i="5"/>
  <c r="Y61" i="1"/>
  <c r="Y61" i="5" s="1"/>
  <c r="C384" i="5"/>
  <c r="Y53" i="1"/>
  <c r="Y53" i="5" s="1"/>
  <c r="C376" i="5"/>
  <c r="Y45" i="1"/>
  <c r="Y45" i="5" s="1"/>
  <c r="D425" i="5"/>
  <c r="B431" i="5"/>
  <c r="X101" i="1"/>
  <c r="X101" i="5" s="1"/>
  <c r="C417" i="5"/>
  <c r="Y86" i="1"/>
  <c r="Y86" i="5" s="1"/>
  <c r="B421" i="5"/>
  <c r="X90" i="1"/>
  <c r="X90" i="5" s="1"/>
  <c r="C389" i="5"/>
  <c r="Y58" i="1"/>
  <c r="Y58" i="5" s="1"/>
  <c r="C381" i="5"/>
  <c r="Y50" i="1"/>
  <c r="Y50" i="5" s="1"/>
  <c r="C373" i="5"/>
  <c r="Y42" i="1"/>
  <c r="Y42" i="5" s="1"/>
  <c r="B394" i="5"/>
  <c r="X63" i="1"/>
  <c r="X63" i="5" s="1"/>
  <c r="B365" i="5"/>
  <c r="B449" i="1"/>
  <c r="X34" i="1"/>
  <c r="X34" i="5" s="1"/>
  <c r="H119" i="5"/>
  <c r="H197" i="1"/>
  <c r="T326" i="1" l="1"/>
  <c r="G326" i="1"/>
  <c r="G326" i="5" s="1"/>
  <c r="L155" i="5"/>
  <c r="L139" i="5"/>
  <c r="D326" i="1"/>
  <c r="D326" i="5" s="1"/>
  <c r="Z90" i="1"/>
  <c r="Z90" i="5" s="1"/>
  <c r="K90" i="5"/>
  <c r="Z117" i="5"/>
  <c r="K79" i="5"/>
  <c r="Z79" i="1"/>
  <c r="Z79" i="5" s="1"/>
  <c r="M173" i="1"/>
  <c r="M173" i="5" s="1"/>
  <c r="L147" i="1"/>
  <c r="L147" i="5" s="1"/>
  <c r="M188" i="4"/>
  <c r="M195" i="4" s="1"/>
  <c r="K74" i="5"/>
  <c r="Z74" i="1"/>
  <c r="Z74" i="5" s="1"/>
  <c r="M336" i="5"/>
  <c r="L107" i="4"/>
  <c r="L107" i="6" s="1"/>
  <c r="L66" i="4"/>
  <c r="L46" i="4"/>
  <c r="L46" i="6" s="1"/>
  <c r="L25" i="4"/>
  <c r="L25" i="6" s="1"/>
  <c r="L82" i="4"/>
  <c r="L55" i="4"/>
  <c r="L55" i="6" s="1"/>
  <c r="L39" i="4"/>
  <c r="L39" i="6" s="1"/>
  <c r="L18" i="4"/>
  <c r="L18" i="6" s="1"/>
  <c r="L13" i="4"/>
  <c r="L13" i="6" s="1"/>
  <c r="L105" i="4"/>
  <c r="L105" i="6" s="1"/>
  <c r="L68" i="4"/>
  <c r="L68" i="6" s="1"/>
  <c r="L48" i="4"/>
  <c r="L48" i="6" s="1"/>
  <c r="L27" i="4"/>
  <c r="L27" i="6" s="1"/>
  <c r="L84" i="4"/>
  <c r="L84" i="6" s="1"/>
  <c r="L57" i="4"/>
  <c r="L57" i="6" s="1"/>
  <c r="L41" i="4"/>
  <c r="L41" i="6" s="1"/>
  <c r="L20" i="4"/>
  <c r="L20" i="6" s="1"/>
  <c r="L15" i="4"/>
  <c r="L15" i="6" s="1"/>
  <c r="E326" i="6"/>
  <c r="L87" i="4"/>
  <c r="L87" i="6" s="1"/>
  <c r="L58" i="4"/>
  <c r="L58" i="6" s="1"/>
  <c r="L42" i="4"/>
  <c r="L42" i="6" s="1"/>
  <c r="L21" i="4"/>
  <c r="L21" i="6" s="1"/>
  <c r="L71" i="4"/>
  <c r="L71" i="6" s="1"/>
  <c r="L51" i="4"/>
  <c r="L51" i="6" s="1"/>
  <c r="L30" i="4"/>
  <c r="L30" i="6" s="1"/>
  <c r="L14" i="4"/>
  <c r="L14" i="6" s="1"/>
  <c r="L9" i="4"/>
  <c r="L106" i="4"/>
  <c r="L106" i="6" s="1"/>
  <c r="L60" i="4"/>
  <c r="L60" i="6" s="1"/>
  <c r="L44" i="4"/>
  <c r="L44" i="6" s="1"/>
  <c r="L23" i="4"/>
  <c r="L23" i="6" s="1"/>
  <c r="L77" i="4"/>
  <c r="L53" i="4"/>
  <c r="L53" i="6" s="1"/>
  <c r="L32" i="4"/>
  <c r="L32" i="6" s="1"/>
  <c r="L16" i="4"/>
  <c r="L16" i="6" s="1"/>
  <c r="L11" i="4"/>
  <c r="L11" i="6" s="1"/>
  <c r="L114" i="4"/>
  <c r="L114" i="6" s="1"/>
  <c r="L83" i="4"/>
  <c r="L83" i="6" s="1"/>
  <c r="L54" i="4"/>
  <c r="L54" i="6" s="1"/>
  <c r="L38" i="4"/>
  <c r="L93" i="4"/>
  <c r="L67" i="4"/>
  <c r="L67" i="6" s="1"/>
  <c r="L47" i="4"/>
  <c r="L47" i="6" s="1"/>
  <c r="L26" i="4"/>
  <c r="L26" i="6" s="1"/>
  <c r="L10" i="4"/>
  <c r="L10" i="6" s="1"/>
  <c r="L115" i="4"/>
  <c r="L115" i="6" s="1"/>
  <c r="L85" i="4"/>
  <c r="L85" i="6" s="1"/>
  <c r="L56" i="4"/>
  <c r="L56" i="6" s="1"/>
  <c r="L40" i="4"/>
  <c r="L40" i="6" s="1"/>
  <c r="L104" i="4"/>
  <c r="L69" i="4"/>
  <c r="L69" i="6" s="1"/>
  <c r="L49" i="4"/>
  <c r="L49" i="6" s="1"/>
  <c r="L28" i="4"/>
  <c r="L28" i="6" s="1"/>
  <c r="L12" i="4"/>
  <c r="L12" i="6" s="1"/>
  <c r="L112" i="4"/>
  <c r="L70" i="4"/>
  <c r="L70" i="6" s="1"/>
  <c r="L50" i="4"/>
  <c r="L50" i="6" s="1"/>
  <c r="L29" i="4"/>
  <c r="L29" i="6" s="1"/>
  <c r="L86" i="4"/>
  <c r="L86" i="6" s="1"/>
  <c r="L59" i="4"/>
  <c r="L59" i="6" s="1"/>
  <c r="L43" i="4"/>
  <c r="L43" i="6" s="1"/>
  <c r="L22" i="4"/>
  <c r="L22" i="6" s="1"/>
  <c r="L17" i="4"/>
  <c r="L17" i="6" s="1"/>
  <c r="L113" i="4"/>
  <c r="L113" i="6" s="1"/>
  <c r="L72" i="4"/>
  <c r="L72" i="6" s="1"/>
  <c r="L52" i="4"/>
  <c r="L52" i="6" s="1"/>
  <c r="L31" i="4"/>
  <c r="L31" i="6" s="1"/>
  <c r="L88" i="4"/>
  <c r="L88" i="6" s="1"/>
  <c r="L61" i="4"/>
  <c r="L61" i="6" s="1"/>
  <c r="L45" i="4"/>
  <c r="L45" i="6" s="1"/>
  <c r="L24" i="4"/>
  <c r="L24" i="6" s="1"/>
  <c r="L19" i="4"/>
  <c r="L19" i="6" s="1"/>
  <c r="N151" i="5"/>
  <c r="N161" i="1"/>
  <c r="N161" i="5" s="1"/>
  <c r="U285" i="6"/>
  <c r="U287" i="4"/>
  <c r="U287" i="6" s="1"/>
  <c r="F296" i="6"/>
  <c r="M296" i="4"/>
  <c r="M296" i="6" s="1"/>
  <c r="N324" i="4"/>
  <c r="N324" i="6" s="1"/>
  <c r="N319" i="6"/>
  <c r="F217" i="6"/>
  <c r="F242" i="4"/>
  <c r="M217" i="4"/>
  <c r="B221" i="6"/>
  <c r="E221" i="4"/>
  <c r="E221" i="6" s="1"/>
  <c r="B225" i="6"/>
  <c r="E225" i="4"/>
  <c r="E225" i="6" s="1"/>
  <c r="S290" i="6"/>
  <c r="S298" i="4"/>
  <c r="S298" i="6" s="1"/>
  <c r="E306" i="4"/>
  <c r="B306" i="6"/>
  <c r="P293" i="6"/>
  <c r="R293" i="4"/>
  <c r="R293" i="6" s="1"/>
  <c r="R312" i="4"/>
  <c r="R312" i="6" s="1"/>
  <c r="P312" i="6"/>
  <c r="P230" i="6"/>
  <c r="R230" i="4"/>
  <c r="R230" i="6" s="1"/>
  <c r="M233" i="4"/>
  <c r="M233" i="6" s="1"/>
  <c r="F233" i="6"/>
  <c r="P240" i="6"/>
  <c r="R240" i="4"/>
  <c r="R240" i="6" s="1"/>
  <c r="E249" i="4"/>
  <c r="E249" i="6" s="1"/>
  <c r="B249" i="6"/>
  <c r="E253" i="4"/>
  <c r="E253" i="6" s="1"/>
  <c r="B253" i="6"/>
  <c r="E257" i="4"/>
  <c r="E257" i="6" s="1"/>
  <c r="B257" i="6"/>
  <c r="E261" i="4"/>
  <c r="E261" i="6" s="1"/>
  <c r="B261" i="6"/>
  <c r="E265" i="4"/>
  <c r="E265" i="6" s="1"/>
  <c r="B265" i="6"/>
  <c r="F290" i="6"/>
  <c r="M290" i="4"/>
  <c r="M290" i="6" s="1"/>
  <c r="F298" i="4"/>
  <c r="F298" i="6" s="1"/>
  <c r="R296" i="4"/>
  <c r="R296" i="6" s="1"/>
  <c r="P296" i="6"/>
  <c r="B320" i="6"/>
  <c r="N242" i="4"/>
  <c r="N217" i="6"/>
  <c r="F221" i="6"/>
  <c r="M221" i="4"/>
  <c r="M221" i="6" s="1"/>
  <c r="F225" i="6"/>
  <c r="M225" i="4"/>
  <c r="M225" i="6" s="1"/>
  <c r="U290" i="6"/>
  <c r="U298" i="4"/>
  <c r="U298" i="6" s="1"/>
  <c r="F306" i="6"/>
  <c r="M306" i="4"/>
  <c r="B294" i="6"/>
  <c r="E294" i="4"/>
  <c r="E294" i="6" s="1"/>
  <c r="B313" i="6"/>
  <c r="E313" i="4"/>
  <c r="E313" i="6" s="1"/>
  <c r="P220" i="6"/>
  <c r="R220" i="4"/>
  <c r="R220" i="6" s="1"/>
  <c r="P224" i="6"/>
  <c r="R224" i="4"/>
  <c r="R224" i="6" s="1"/>
  <c r="B228" i="6"/>
  <c r="E228" i="4"/>
  <c r="E228" i="6" s="1"/>
  <c r="B236" i="6"/>
  <c r="E236" i="4"/>
  <c r="E236" i="6" s="1"/>
  <c r="B238" i="6"/>
  <c r="E238" i="4"/>
  <c r="E238" i="6" s="1"/>
  <c r="F249" i="6"/>
  <c r="M249" i="4"/>
  <c r="M249" i="6" s="1"/>
  <c r="F253" i="6"/>
  <c r="M253" i="4"/>
  <c r="M253" i="6" s="1"/>
  <c r="F257" i="6"/>
  <c r="M257" i="4"/>
  <c r="M257" i="6" s="1"/>
  <c r="F261" i="6"/>
  <c r="M261" i="4"/>
  <c r="M261" i="6" s="1"/>
  <c r="F265" i="6"/>
  <c r="M265" i="4"/>
  <c r="M265" i="6" s="1"/>
  <c r="F305" i="6"/>
  <c r="F308" i="4"/>
  <c r="F308" i="6" s="1"/>
  <c r="M305" i="4"/>
  <c r="N298" i="4"/>
  <c r="N298" i="6" s="1"/>
  <c r="N290" i="6"/>
  <c r="O242" i="4"/>
  <c r="O217" i="6"/>
  <c r="T306" i="6"/>
  <c r="S99" i="4"/>
  <c r="S99" i="6" s="1"/>
  <c r="T329" i="4"/>
  <c r="T329" i="6" s="1"/>
  <c r="F228" i="6"/>
  <c r="M228" i="4"/>
  <c r="M228" i="6" s="1"/>
  <c r="P233" i="6"/>
  <c r="R233" i="4"/>
  <c r="R233" i="6" s="1"/>
  <c r="F236" i="6"/>
  <c r="M236" i="4"/>
  <c r="M236" i="6" s="1"/>
  <c r="F238" i="6"/>
  <c r="M238" i="4"/>
  <c r="M238" i="6" s="1"/>
  <c r="P248" i="6"/>
  <c r="R248" i="4"/>
  <c r="R248" i="6" s="1"/>
  <c r="P252" i="6"/>
  <c r="R252" i="4"/>
  <c r="R252" i="6" s="1"/>
  <c r="P256" i="6"/>
  <c r="R256" i="4"/>
  <c r="R256" i="6" s="1"/>
  <c r="B302" i="6"/>
  <c r="S319" i="6"/>
  <c r="S324" i="4"/>
  <c r="S324" i="6" s="1"/>
  <c r="S287" i="4"/>
  <c r="S287" i="6" s="1"/>
  <c r="S285" i="6"/>
  <c r="F324" i="4"/>
  <c r="F324" i="6" s="1"/>
  <c r="F319" i="6"/>
  <c r="B217" i="6"/>
  <c r="B242" i="4"/>
  <c r="E217" i="4"/>
  <c r="N285" i="6"/>
  <c r="N287" i="4"/>
  <c r="N287" i="6" s="1"/>
  <c r="S98" i="4"/>
  <c r="T305" i="6"/>
  <c r="T308" i="4"/>
  <c r="T308" i="6" s="1"/>
  <c r="F293" i="6"/>
  <c r="M293" i="4"/>
  <c r="M293" i="6" s="1"/>
  <c r="U316" i="4"/>
  <c r="U316" i="6" s="1"/>
  <c r="U311" i="6"/>
  <c r="F449" i="4"/>
  <c r="F365" i="6"/>
  <c r="B233" i="6"/>
  <c r="E233" i="4"/>
  <c r="E233" i="6" s="1"/>
  <c r="P275" i="6"/>
  <c r="R275" i="4"/>
  <c r="R275" i="6" s="1"/>
  <c r="P279" i="6"/>
  <c r="R279" i="4"/>
  <c r="R279" i="6" s="1"/>
  <c r="M275" i="4"/>
  <c r="F275" i="6"/>
  <c r="M279" i="4"/>
  <c r="M279" i="6" s="1"/>
  <c r="F279" i="6"/>
  <c r="P268" i="6"/>
  <c r="R268" i="4"/>
  <c r="R268" i="6" s="1"/>
  <c r="P261" i="6"/>
  <c r="R261" i="4"/>
  <c r="R261" i="6" s="1"/>
  <c r="E268" i="4"/>
  <c r="E268" i="6" s="1"/>
  <c r="B268" i="6"/>
  <c r="P274" i="6"/>
  <c r="P282" i="4"/>
  <c r="P282" i="6" s="1"/>
  <c r="R274" i="4"/>
  <c r="F266" i="6"/>
  <c r="M266" i="4"/>
  <c r="M266" i="6" s="1"/>
  <c r="B276" i="6"/>
  <c r="E276" i="4"/>
  <c r="E276" i="6" s="1"/>
  <c r="B280" i="6"/>
  <c r="E280" i="4"/>
  <c r="E280" i="6" s="1"/>
  <c r="S79" i="4"/>
  <c r="S79" i="6" s="1"/>
  <c r="S77" i="6"/>
  <c r="S66" i="6"/>
  <c r="S74" i="4"/>
  <c r="S74" i="6" s="1"/>
  <c r="M106" i="4"/>
  <c r="M106" i="6" s="1"/>
  <c r="M82" i="4"/>
  <c r="M58" i="4"/>
  <c r="M58" i="6" s="1"/>
  <c r="M42" i="4"/>
  <c r="M42" i="6" s="1"/>
  <c r="M21" i="4"/>
  <c r="M21" i="6" s="1"/>
  <c r="M16" i="4"/>
  <c r="M16" i="6" s="1"/>
  <c r="M113" i="4"/>
  <c r="M113" i="6" s="1"/>
  <c r="M84" i="4"/>
  <c r="M84" i="6" s="1"/>
  <c r="M57" i="4"/>
  <c r="M57" i="6" s="1"/>
  <c r="M41" i="4"/>
  <c r="M41" i="6" s="1"/>
  <c r="M20" i="4"/>
  <c r="M20" i="6" s="1"/>
  <c r="M60" i="4"/>
  <c r="M60" i="6" s="1"/>
  <c r="M44" i="4"/>
  <c r="M44" i="6" s="1"/>
  <c r="M23" i="4"/>
  <c r="M23" i="6" s="1"/>
  <c r="M18" i="4"/>
  <c r="M18" i="6" s="1"/>
  <c r="M47" i="4"/>
  <c r="M47" i="6" s="1"/>
  <c r="M39" i="4"/>
  <c r="M39" i="6" s="1"/>
  <c r="M26" i="4"/>
  <c r="M26" i="6" s="1"/>
  <c r="M87" i="4"/>
  <c r="M87" i="6" s="1"/>
  <c r="M70" i="4"/>
  <c r="M70" i="6" s="1"/>
  <c r="M54" i="4"/>
  <c r="M54" i="6" s="1"/>
  <c r="M38" i="4"/>
  <c r="M17" i="4"/>
  <c r="M17" i="6" s="1"/>
  <c r="M12" i="4"/>
  <c r="M12" i="6" s="1"/>
  <c r="M104" i="4"/>
  <c r="M77" i="4"/>
  <c r="M53" i="4"/>
  <c r="M53" i="6" s="1"/>
  <c r="M32" i="4"/>
  <c r="M32" i="6" s="1"/>
  <c r="M85" i="4"/>
  <c r="M85" i="6" s="1"/>
  <c r="M56" i="4"/>
  <c r="M56" i="6" s="1"/>
  <c r="M40" i="4"/>
  <c r="M40" i="6" s="1"/>
  <c r="M19" i="4"/>
  <c r="M19" i="6" s="1"/>
  <c r="M14" i="4"/>
  <c r="M14" i="6" s="1"/>
  <c r="M326" i="6"/>
  <c r="M50" i="4"/>
  <c r="M50" i="6" s="1"/>
  <c r="M29" i="4"/>
  <c r="M29" i="6" s="1"/>
  <c r="M13" i="4"/>
  <c r="M13" i="6" s="1"/>
  <c r="M107" i="4"/>
  <c r="M107" i="6" s="1"/>
  <c r="M93" i="4"/>
  <c r="M69" i="4"/>
  <c r="M69" i="6" s="1"/>
  <c r="M49" i="4"/>
  <c r="M49" i="6" s="1"/>
  <c r="M28" i="4"/>
  <c r="M28" i="6" s="1"/>
  <c r="M72" i="4"/>
  <c r="M72" i="6" s="1"/>
  <c r="M52" i="4"/>
  <c r="M52" i="6" s="1"/>
  <c r="M31" i="4"/>
  <c r="M31" i="6" s="1"/>
  <c r="M15" i="4"/>
  <c r="M15" i="6" s="1"/>
  <c r="M10" i="4"/>
  <c r="M10" i="6" s="1"/>
  <c r="M105" i="4"/>
  <c r="M105" i="6" s="1"/>
  <c r="M43" i="4"/>
  <c r="M43" i="6" s="1"/>
  <c r="M30" i="4"/>
  <c r="M30" i="6" s="1"/>
  <c r="M22" i="4"/>
  <c r="M22" i="6" s="1"/>
  <c r="M83" i="4"/>
  <c r="M83" i="6" s="1"/>
  <c r="M66" i="4"/>
  <c r="M46" i="4"/>
  <c r="M46" i="6" s="1"/>
  <c r="M25" i="4"/>
  <c r="M25" i="6" s="1"/>
  <c r="M9" i="4"/>
  <c r="M115" i="4"/>
  <c r="M115" i="6" s="1"/>
  <c r="M88" i="4"/>
  <c r="M88" i="6" s="1"/>
  <c r="M61" i="4"/>
  <c r="M61" i="6" s="1"/>
  <c r="M45" i="4"/>
  <c r="M45" i="6" s="1"/>
  <c r="M24" i="4"/>
  <c r="M24" i="6" s="1"/>
  <c r="M68" i="4"/>
  <c r="M68" i="6" s="1"/>
  <c r="M48" i="4"/>
  <c r="M48" i="6" s="1"/>
  <c r="M27" i="4"/>
  <c r="M27" i="6" s="1"/>
  <c r="M11" i="4"/>
  <c r="M11" i="6" s="1"/>
  <c r="M59" i="4"/>
  <c r="M59" i="6" s="1"/>
  <c r="M112" i="4"/>
  <c r="M67" i="4"/>
  <c r="M67" i="6" s="1"/>
  <c r="M114" i="4"/>
  <c r="M114" i="6" s="1"/>
  <c r="M51" i="4"/>
  <c r="M51" i="6" s="1"/>
  <c r="M71" i="4"/>
  <c r="M71" i="6" s="1"/>
  <c r="M55" i="4"/>
  <c r="M55" i="6" s="1"/>
  <c r="M86" i="4"/>
  <c r="M86" i="6" s="1"/>
  <c r="Q79" i="4"/>
  <c r="Q79" i="6" s="1"/>
  <c r="Q77" i="6"/>
  <c r="Q9" i="6"/>
  <c r="Q34" i="4"/>
  <c r="Q34" i="6" s="1"/>
  <c r="L166" i="5"/>
  <c r="L173" i="1"/>
  <c r="L173" i="5" s="1"/>
  <c r="N326" i="1"/>
  <c r="N326" i="5" s="1"/>
  <c r="L158" i="5"/>
  <c r="L326" i="1"/>
  <c r="L326" i="5" s="1"/>
  <c r="N38" i="6"/>
  <c r="N63" i="4"/>
  <c r="L157" i="5"/>
  <c r="F326" i="1"/>
  <c r="T285" i="6"/>
  <c r="T287" i="4"/>
  <c r="T287" i="6" s="1"/>
  <c r="N99" i="4"/>
  <c r="N306" i="6"/>
  <c r="S305" i="6"/>
  <c r="S308" i="4"/>
  <c r="S308" i="6" s="1"/>
  <c r="R98" i="4"/>
  <c r="F321" i="6"/>
  <c r="B218" i="6"/>
  <c r="E218" i="4"/>
  <c r="E218" i="6" s="1"/>
  <c r="B222" i="6"/>
  <c r="E222" i="4"/>
  <c r="E222" i="6" s="1"/>
  <c r="B226" i="6"/>
  <c r="E226" i="4"/>
  <c r="E226" i="6" s="1"/>
  <c r="B312" i="6"/>
  <c r="E312" i="4"/>
  <c r="E312" i="6" s="1"/>
  <c r="M295" i="4"/>
  <c r="M295" i="6" s="1"/>
  <c r="F295" i="6"/>
  <c r="P314" i="6"/>
  <c r="R314" i="4"/>
  <c r="R314" i="6" s="1"/>
  <c r="G447" i="6"/>
  <c r="D324" i="4"/>
  <c r="P228" i="6"/>
  <c r="R228" i="4"/>
  <c r="R228" i="6" s="1"/>
  <c r="F231" i="6"/>
  <c r="M231" i="4"/>
  <c r="M231" i="6" s="1"/>
  <c r="R238" i="4"/>
  <c r="R238" i="6" s="1"/>
  <c r="P238" i="6"/>
  <c r="F246" i="6"/>
  <c r="F271" i="4"/>
  <c r="F271" i="6" s="1"/>
  <c r="M246" i="4"/>
  <c r="M246" i="6" s="1"/>
  <c r="B250" i="6"/>
  <c r="E250" i="4"/>
  <c r="E250" i="6" s="1"/>
  <c r="B254" i="6"/>
  <c r="E254" i="4"/>
  <c r="E254" i="6" s="1"/>
  <c r="B258" i="6"/>
  <c r="E258" i="4"/>
  <c r="E258" i="6" s="1"/>
  <c r="B262" i="6"/>
  <c r="E262" i="4"/>
  <c r="E262" i="6" s="1"/>
  <c r="O298" i="4"/>
  <c r="O298" i="6" s="1"/>
  <c r="O290" i="6"/>
  <c r="P306" i="6"/>
  <c r="R306" i="4"/>
  <c r="E365" i="6"/>
  <c r="E449" i="4"/>
  <c r="O306" i="6"/>
  <c r="O99" i="4"/>
  <c r="P321" i="6"/>
  <c r="F218" i="6"/>
  <c r="M218" i="4"/>
  <c r="M218" i="6" s="1"/>
  <c r="F222" i="6"/>
  <c r="M222" i="4"/>
  <c r="M222" i="6" s="1"/>
  <c r="F226" i="6"/>
  <c r="M226" i="4"/>
  <c r="M226" i="6" s="1"/>
  <c r="P295" i="6"/>
  <c r="R295" i="4"/>
  <c r="R295" i="6" s="1"/>
  <c r="B319" i="6"/>
  <c r="B324" i="4"/>
  <c r="B324" i="6" s="1"/>
  <c r="S242" i="4"/>
  <c r="S217" i="6"/>
  <c r="P221" i="6"/>
  <c r="R221" i="4"/>
  <c r="R221" i="6" s="1"/>
  <c r="P225" i="6"/>
  <c r="R225" i="4"/>
  <c r="R225" i="6" s="1"/>
  <c r="B234" i="6"/>
  <c r="E234" i="4"/>
  <c r="E234" i="6" s="1"/>
  <c r="N246" i="6"/>
  <c r="N271" i="4"/>
  <c r="N271" i="6" s="1"/>
  <c r="M250" i="4"/>
  <c r="M250" i="6" s="1"/>
  <c r="F250" i="6"/>
  <c r="M254" i="4"/>
  <c r="M254" i="6" s="1"/>
  <c r="F254" i="6"/>
  <c r="M258" i="4"/>
  <c r="M258" i="6" s="1"/>
  <c r="F258" i="6"/>
  <c r="M262" i="4"/>
  <c r="M262" i="6" s="1"/>
  <c r="F262" i="6"/>
  <c r="P311" i="6"/>
  <c r="P316" i="4"/>
  <c r="P316" i="6" s="1"/>
  <c r="R311" i="4"/>
  <c r="G365" i="6"/>
  <c r="G449" i="4"/>
  <c r="G449" i="6" s="1"/>
  <c r="D242" i="4"/>
  <c r="F292" i="6"/>
  <c r="M292" i="4"/>
  <c r="M292" i="6" s="1"/>
  <c r="U306" i="6"/>
  <c r="T99" i="4"/>
  <c r="B322" i="6"/>
  <c r="D316" i="4"/>
  <c r="D316" i="6" s="1"/>
  <c r="G439" i="6"/>
  <c r="B296" i="6"/>
  <c r="E296" i="4"/>
  <c r="E296" i="6" s="1"/>
  <c r="P319" i="6"/>
  <c r="P324" i="4"/>
  <c r="P324" i="6" s="1"/>
  <c r="T217" i="6"/>
  <c r="T242" i="4"/>
  <c r="R231" i="4"/>
  <c r="R231" i="6" s="1"/>
  <c r="P231" i="6"/>
  <c r="M234" i="4"/>
  <c r="M234" i="6" s="1"/>
  <c r="F234" i="6"/>
  <c r="O271" i="4"/>
  <c r="O271" i="6" s="1"/>
  <c r="O246" i="6"/>
  <c r="B285" i="6"/>
  <c r="B287" i="4"/>
  <c r="B287" i="6" s="1"/>
  <c r="P249" i="6"/>
  <c r="R249" i="4"/>
  <c r="R249" i="6" s="1"/>
  <c r="P253" i="6"/>
  <c r="R253" i="4"/>
  <c r="R253" i="6" s="1"/>
  <c r="P257" i="6"/>
  <c r="R257" i="4"/>
  <c r="R257" i="6" s="1"/>
  <c r="P285" i="6"/>
  <c r="P287" i="4"/>
  <c r="P287" i="6" s="1"/>
  <c r="R305" i="4"/>
  <c r="P308" i="4"/>
  <c r="P308" i="6" s="1"/>
  <c r="P305" i="6"/>
  <c r="B291" i="6"/>
  <c r="E291" i="4"/>
  <c r="E291" i="6" s="1"/>
  <c r="P217" i="6"/>
  <c r="P242" i="4"/>
  <c r="R217" i="4"/>
  <c r="N316" i="4"/>
  <c r="N316" i="6" s="1"/>
  <c r="N311" i="6"/>
  <c r="B231" i="6"/>
  <c r="E231" i="4"/>
  <c r="E231" i="6" s="1"/>
  <c r="E246" i="4"/>
  <c r="B246" i="6"/>
  <c r="B271" i="4"/>
  <c r="B271" i="6" s="1"/>
  <c r="P276" i="6"/>
  <c r="R276" i="4"/>
  <c r="R276" i="6" s="1"/>
  <c r="P280" i="6"/>
  <c r="R280" i="4"/>
  <c r="R280" i="6" s="1"/>
  <c r="R266" i="4"/>
  <c r="R266" i="6" s="1"/>
  <c r="P266" i="6"/>
  <c r="E269" i="4"/>
  <c r="E269" i="6" s="1"/>
  <c r="B269" i="6"/>
  <c r="F276" i="6"/>
  <c r="M276" i="4"/>
  <c r="M276" i="6" s="1"/>
  <c r="F280" i="6"/>
  <c r="M280" i="4"/>
  <c r="M280" i="6" s="1"/>
  <c r="F269" i="6"/>
  <c r="M269" i="4"/>
  <c r="M269" i="6" s="1"/>
  <c r="P262" i="6"/>
  <c r="R262" i="4"/>
  <c r="R262" i="6" s="1"/>
  <c r="E266" i="4"/>
  <c r="E266" i="6" s="1"/>
  <c r="B266" i="6"/>
  <c r="P269" i="6"/>
  <c r="R269" i="4"/>
  <c r="R269" i="6" s="1"/>
  <c r="B277" i="6"/>
  <c r="E277" i="4"/>
  <c r="E277" i="6" s="1"/>
  <c r="S95" i="4"/>
  <c r="S95" i="6" s="1"/>
  <c r="S93" i="6"/>
  <c r="S112" i="6"/>
  <c r="S117" i="4"/>
  <c r="S117" i="6" s="1"/>
  <c r="S104" i="6"/>
  <c r="S109" i="4"/>
  <c r="S109" i="6" s="1"/>
  <c r="S9" i="6"/>
  <c r="S34" i="4"/>
  <c r="S34" i="6" s="1"/>
  <c r="L152" i="5"/>
  <c r="I326" i="1"/>
  <c r="I326" i="5" s="1"/>
  <c r="L161" i="1"/>
  <c r="L161" i="5" s="1"/>
  <c r="Q112" i="6"/>
  <c r="Q117" i="4"/>
  <c r="Q117" i="6" s="1"/>
  <c r="Q90" i="4"/>
  <c r="Q90" i="6" s="1"/>
  <c r="Q82" i="6"/>
  <c r="Q93" i="6"/>
  <c r="Q95" i="4"/>
  <c r="Q95" i="6" s="1"/>
  <c r="P326" i="1"/>
  <c r="P326" i="5" s="1"/>
  <c r="M140" i="5"/>
  <c r="E205" i="1"/>
  <c r="E205" i="5" s="1"/>
  <c r="E197" i="5"/>
  <c r="N66" i="6"/>
  <c r="N74" i="4"/>
  <c r="N74" i="6" s="1"/>
  <c r="Z101" i="1"/>
  <c r="Z101" i="5" s="1"/>
  <c r="K101" i="5"/>
  <c r="F312" i="6"/>
  <c r="M312" i="4"/>
  <c r="M312" i="6" s="1"/>
  <c r="G405" i="6"/>
  <c r="D282" i="4"/>
  <c r="D282" i="6" s="1"/>
  <c r="B293" i="6"/>
  <c r="E293" i="4"/>
  <c r="E293" i="6" s="1"/>
  <c r="S311" i="6"/>
  <c r="S316" i="4"/>
  <c r="S316" i="6" s="1"/>
  <c r="B219" i="6"/>
  <c r="E219" i="4"/>
  <c r="E219" i="6" s="1"/>
  <c r="E223" i="4"/>
  <c r="E223" i="6" s="1"/>
  <c r="B223" i="6"/>
  <c r="E227" i="4"/>
  <c r="E227" i="6" s="1"/>
  <c r="B227" i="6"/>
  <c r="E314" i="4"/>
  <c r="E314" i="6" s="1"/>
  <c r="B314" i="6"/>
  <c r="P290" i="6"/>
  <c r="P298" i="4"/>
  <c r="P298" i="6" s="1"/>
  <c r="R290" i="4"/>
  <c r="F320" i="6"/>
  <c r="M229" i="4"/>
  <c r="M229" i="6" s="1"/>
  <c r="F229" i="6"/>
  <c r="P234" i="6"/>
  <c r="R234" i="4"/>
  <c r="R234" i="6" s="1"/>
  <c r="P236" i="6"/>
  <c r="R236" i="4"/>
  <c r="R236" i="6" s="1"/>
  <c r="F239" i="6"/>
  <c r="M239" i="4"/>
  <c r="M239" i="6" s="1"/>
  <c r="B247" i="6"/>
  <c r="E247" i="4"/>
  <c r="E247" i="6" s="1"/>
  <c r="B251" i="6"/>
  <c r="E251" i="4"/>
  <c r="E251" i="6" s="1"/>
  <c r="B255" i="6"/>
  <c r="E255" i="4"/>
  <c r="E255" i="6" s="1"/>
  <c r="B259" i="6"/>
  <c r="E259" i="4"/>
  <c r="E259" i="6" s="1"/>
  <c r="B263" i="6"/>
  <c r="E263" i="4"/>
  <c r="E263" i="6" s="1"/>
  <c r="G410" i="6"/>
  <c r="D287" i="4"/>
  <c r="M219" i="4"/>
  <c r="M219" i="6" s="1"/>
  <c r="F219" i="6"/>
  <c r="M223" i="4"/>
  <c r="M223" i="6" s="1"/>
  <c r="F223" i="6"/>
  <c r="T298" i="4"/>
  <c r="T298" i="6" s="1"/>
  <c r="T290" i="6"/>
  <c r="P320" i="6"/>
  <c r="R218" i="4"/>
  <c r="R218" i="6" s="1"/>
  <c r="P218" i="6"/>
  <c r="R222" i="4"/>
  <c r="R222" i="6" s="1"/>
  <c r="P222" i="6"/>
  <c r="R226" i="4"/>
  <c r="R226" i="6" s="1"/>
  <c r="P226" i="6"/>
  <c r="B232" i="6"/>
  <c r="E232" i="4"/>
  <c r="E232" i="6" s="1"/>
  <c r="F247" i="6"/>
  <c r="M247" i="4"/>
  <c r="F251" i="6"/>
  <c r="M251" i="4"/>
  <c r="M251" i="6" s="1"/>
  <c r="F255" i="6"/>
  <c r="M255" i="4"/>
  <c r="M255" i="6" s="1"/>
  <c r="F259" i="6"/>
  <c r="M259" i="4"/>
  <c r="M259" i="6" s="1"/>
  <c r="F263" i="6"/>
  <c r="M263" i="4"/>
  <c r="M263" i="6" s="1"/>
  <c r="P258" i="6"/>
  <c r="R258" i="4"/>
  <c r="R258" i="6" s="1"/>
  <c r="G421" i="6"/>
  <c r="D298" i="4"/>
  <c r="D298" i="6" s="1"/>
  <c r="M291" i="4"/>
  <c r="M291" i="6" s="1"/>
  <c r="F291" i="6"/>
  <c r="O305" i="6"/>
  <c r="O308" i="4"/>
  <c r="O308" i="6" s="1"/>
  <c r="O98" i="4"/>
  <c r="B321" i="6"/>
  <c r="P229" i="6"/>
  <c r="R229" i="4"/>
  <c r="R229" i="6" s="1"/>
  <c r="F232" i="6"/>
  <c r="M232" i="4"/>
  <c r="M232" i="6" s="1"/>
  <c r="P239" i="6"/>
  <c r="R239" i="4"/>
  <c r="R239" i="6" s="1"/>
  <c r="S271" i="4"/>
  <c r="S271" i="6" s="1"/>
  <c r="S246" i="6"/>
  <c r="P250" i="6"/>
  <c r="R250" i="4"/>
  <c r="R250" i="6" s="1"/>
  <c r="P254" i="6"/>
  <c r="R254" i="4"/>
  <c r="R254" i="6" s="1"/>
  <c r="T311" i="6"/>
  <c r="T316" i="4"/>
  <c r="T316" i="6" s="1"/>
  <c r="D271" i="4"/>
  <c r="D271" i="6" s="1"/>
  <c r="G394" i="6"/>
  <c r="R292" i="4"/>
  <c r="R292" i="6" s="1"/>
  <c r="P292" i="6"/>
  <c r="F311" i="6"/>
  <c r="F316" i="4"/>
  <c r="F316" i="6" s="1"/>
  <c r="M311" i="4"/>
  <c r="P313" i="6"/>
  <c r="R313" i="4"/>
  <c r="R313" i="6" s="1"/>
  <c r="B290" i="6"/>
  <c r="B298" i="4"/>
  <c r="B298" i="6" s="1"/>
  <c r="E290" i="4"/>
  <c r="T319" i="6"/>
  <c r="T324" i="4"/>
  <c r="T324" i="6" s="1"/>
  <c r="U217" i="6"/>
  <c r="U242" i="4"/>
  <c r="B229" i="6"/>
  <c r="E229" i="4"/>
  <c r="E229" i="6" s="1"/>
  <c r="B239" i="6"/>
  <c r="E239" i="4"/>
  <c r="E239" i="6" s="1"/>
  <c r="R246" i="4"/>
  <c r="P271" i="4"/>
  <c r="P271" i="6" s="1"/>
  <c r="P246" i="6"/>
  <c r="R277" i="4"/>
  <c r="R277" i="6" s="1"/>
  <c r="P277" i="6"/>
  <c r="F287" i="4"/>
  <c r="F287" i="6" s="1"/>
  <c r="F285" i="6"/>
  <c r="E267" i="4"/>
  <c r="E267" i="6" s="1"/>
  <c r="B267" i="6"/>
  <c r="F277" i="6"/>
  <c r="M277" i="4"/>
  <c r="M277" i="6" s="1"/>
  <c r="F267" i="6"/>
  <c r="M267" i="4"/>
  <c r="M267" i="6" s="1"/>
  <c r="R259" i="4"/>
  <c r="R259" i="6" s="1"/>
  <c r="P259" i="6"/>
  <c r="R263" i="4"/>
  <c r="R263" i="6" s="1"/>
  <c r="P263" i="6"/>
  <c r="P267" i="6"/>
  <c r="R267" i="4"/>
  <c r="R267" i="6" s="1"/>
  <c r="F274" i="6"/>
  <c r="M274" i="4"/>
  <c r="M274" i="6" s="1"/>
  <c r="F282" i="4"/>
  <c r="F282" i="6" s="1"/>
  <c r="E278" i="4"/>
  <c r="E278" i="6" s="1"/>
  <c r="B278" i="6"/>
  <c r="S38" i="6"/>
  <c r="S63" i="4"/>
  <c r="N134" i="5"/>
  <c r="N136" i="1"/>
  <c r="Q38" i="6"/>
  <c r="Q63" i="4"/>
  <c r="H205" i="4"/>
  <c r="H205" i="6" s="1"/>
  <c r="H197" i="6"/>
  <c r="N112" i="6"/>
  <c r="N117" i="4"/>
  <c r="N117" i="6" s="1"/>
  <c r="N104" i="6"/>
  <c r="N109" i="4"/>
  <c r="N109" i="6" s="1"/>
  <c r="N90" i="4"/>
  <c r="N90" i="6" s="1"/>
  <c r="N82" i="6"/>
  <c r="M314" i="4"/>
  <c r="M314" i="6" s="1"/>
  <c r="F314" i="6"/>
  <c r="R294" i="4"/>
  <c r="R294" i="6" s="1"/>
  <c r="P294" i="6"/>
  <c r="G431" i="6"/>
  <c r="D308" i="4"/>
  <c r="D308" i="6" s="1"/>
  <c r="E220" i="4"/>
  <c r="E220" i="6" s="1"/>
  <c r="B220" i="6"/>
  <c r="B224" i="6"/>
  <c r="E224" i="4"/>
  <c r="E224" i="6" s="1"/>
  <c r="P302" i="6"/>
  <c r="B292" i="6"/>
  <c r="E292" i="4"/>
  <c r="E292" i="6" s="1"/>
  <c r="R99" i="4"/>
  <c r="S306" i="6"/>
  <c r="F227" i="6"/>
  <c r="M227" i="4"/>
  <c r="M227" i="6" s="1"/>
  <c r="P232" i="6"/>
  <c r="R232" i="4"/>
  <c r="R232" i="6" s="1"/>
  <c r="F235" i="6"/>
  <c r="M235" i="4"/>
  <c r="M235" i="6" s="1"/>
  <c r="F237" i="6"/>
  <c r="M237" i="4"/>
  <c r="M237" i="6" s="1"/>
  <c r="B248" i="6"/>
  <c r="E248" i="4"/>
  <c r="E248" i="6" s="1"/>
  <c r="B252" i="6"/>
  <c r="E252" i="4"/>
  <c r="E252" i="6" s="1"/>
  <c r="B256" i="6"/>
  <c r="E256" i="4"/>
  <c r="E256" i="6" s="1"/>
  <c r="B260" i="6"/>
  <c r="E260" i="4"/>
  <c r="E260" i="6" s="1"/>
  <c r="B264" i="6"/>
  <c r="E264" i="4"/>
  <c r="E264" i="6" s="1"/>
  <c r="T274" i="6"/>
  <c r="T282" i="4"/>
  <c r="T282" i="6" s="1"/>
  <c r="U246" i="6"/>
  <c r="U271" i="4"/>
  <c r="U271" i="6" s="1"/>
  <c r="B295" i="6"/>
  <c r="E295" i="4"/>
  <c r="E295" i="6" s="1"/>
  <c r="F220" i="6"/>
  <c r="M220" i="4"/>
  <c r="M220" i="6" s="1"/>
  <c r="F224" i="6"/>
  <c r="M224" i="4"/>
  <c r="M224" i="6" s="1"/>
  <c r="E305" i="4"/>
  <c r="B308" i="4"/>
  <c r="B308" i="6" s="1"/>
  <c r="B305" i="6"/>
  <c r="B311" i="6"/>
  <c r="B316" i="4"/>
  <c r="B316" i="6" s="1"/>
  <c r="E311" i="4"/>
  <c r="F322" i="6"/>
  <c r="P219" i="6"/>
  <c r="R219" i="4"/>
  <c r="R219" i="6" s="1"/>
  <c r="P223" i="6"/>
  <c r="R223" i="4"/>
  <c r="R223" i="6" s="1"/>
  <c r="B230" i="6"/>
  <c r="E230" i="4"/>
  <c r="E230" i="6" s="1"/>
  <c r="B240" i="6"/>
  <c r="E240" i="4"/>
  <c r="E240" i="6" s="1"/>
  <c r="F248" i="6"/>
  <c r="M248" i="4"/>
  <c r="M248" i="6" s="1"/>
  <c r="F252" i="6"/>
  <c r="M252" i="4"/>
  <c r="M252" i="6" s="1"/>
  <c r="F256" i="6"/>
  <c r="M256" i="4"/>
  <c r="M256" i="6" s="1"/>
  <c r="F260" i="6"/>
  <c r="M260" i="4"/>
  <c r="M260" i="6" s="1"/>
  <c r="F264" i="6"/>
  <c r="M264" i="4"/>
  <c r="M264" i="6" s="1"/>
  <c r="U282" i="4"/>
  <c r="U282" i="6" s="1"/>
  <c r="U274" i="6"/>
  <c r="O319" i="6"/>
  <c r="O324" i="4"/>
  <c r="O324" i="6" s="1"/>
  <c r="O287" i="4"/>
  <c r="O287" i="6" s="1"/>
  <c r="O285" i="6"/>
  <c r="N305" i="6"/>
  <c r="N308" i="4"/>
  <c r="N308" i="6" s="1"/>
  <c r="N98" i="4"/>
  <c r="O311" i="6"/>
  <c r="O316" i="4"/>
  <c r="O316" i="6" s="1"/>
  <c r="P322" i="6"/>
  <c r="R227" i="4"/>
  <c r="R227" i="6" s="1"/>
  <c r="P227" i="6"/>
  <c r="F230" i="6"/>
  <c r="M230" i="4"/>
  <c r="M230" i="6" s="1"/>
  <c r="P235" i="6"/>
  <c r="R235" i="4"/>
  <c r="R235" i="6" s="1"/>
  <c r="P237" i="6"/>
  <c r="R237" i="4"/>
  <c r="R237" i="6" s="1"/>
  <c r="M240" i="4"/>
  <c r="M240" i="6" s="1"/>
  <c r="F240" i="6"/>
  <c r="R247" i="4"/>
  <c r="R247" i="6" s="1"/>
  <c r="P247" i="6"/>
  <c r="R251" i="4"/>
  <c r="R251" i="6" s="1"/>
  <c r="P251" i="6"/>
  <c r="R255" i="4"/>
  <c r="R255" i="6" s="1"/>
  <c r="P255" i="6"/>
  <c r="G425" i="6"/>
  <c r="D302" i="4"/>
  <c r="D302" i="6" s="1"/>
  <c r="F294" i="6"/>
  <c r="M294" i="4"/>
  <c r="F313" i="6"/>
  <c r="M313" i="4"/>
  <c r="M313" i="6" s="1"/>
  <c r="F302" i="6"/>
  <c r="U319" i="6"/>
  <c r="U324" i="4"/>
  <c r="U324" i="6" s="1"/>
  <c r="P291" i="6"/>
  <c r="R291" i="4"/>
  <c r="R291" i="6" s="1"/>
  <c r="U305" i="6"/>
  <c r="T98" i="4"/>
  <c r="U308" i="4"/>
  <c r="U308" i="6" s="1"/>
  <c r="B235" i="6"/>
  <c r="E235" i="4"/>
  <c r="E235" i="6" s="1"/>
  <c r="B237" i="6"/>
  <c r="E237" i="4"/>
  <c r="E237" i="6" s="1"/>
  <c r="S274" i="6"/>
  <c r="S282" i="4"/>
  <c r="S282" i="6" s="1"/>
  <c r="P278" i="6"/>
  <c r="R278" i="4"/>
  <c r="R278" i="6" s="1"/>
  <c r="T246" i="6"/>
  <c r="T271" i="4"/>
  <c r="T271" i="6" s="1"/>
  <c r="N274" i="6"/>
  <c r="N282" i="4"/>
  <c r="N282" i="6" s="1"/>
  <c r="F278" i="6"/>
  <c r="M278" i="4"/>
  <c r="M278" i="6" s="1"/>
  <c r="O274" i="6"/>
  <c r="O282" i="4"/>
  <c r="O282" i="6" s="1"/>
  <c r="P260" i="6"/>
  <c r="R260" i="4"/>
  <c r="R260" i="6" s="1"/>
  <c r="P264" i="6"/>
  <c r="R264" i="4"/>
  <c r="R264" i="6" s="1"/>
  <c r="E274" i="4"/>
  <c r="B282" i="4"/>
  <c r="B282" i="6" s="1"/>
  <c r="B274" i="6"/>
  <c r="P265" i="6"/>
  <c r="R265" i="4"/>
  <c r="R265" i="6" s="1"/>
  <c r="M268" i="4"/>
  <c r="M268" i="6" s="1"/>
  <c r="F268" i="6"/>
  <c r="B275" i="6"/>
  <c r="E275" i="4"/>
  <c r="E275" i="6" s="1"/>
  <c r="B279" i="6"/>
  <c r="E279" i="4"/>
  <c r="E279" i="6" s="1"/>
  <c r="S82" i="6"/>
  <c r="S90" i="4"/>
  <c r="S90" i="6" s="1"/>
  <c r="I205" i="5"/>
  <c r="Q66" i="6"/>
  <c r="Q74" i="4"/>
  <c r="Q74" i="6" s="1"/>
  <c r="Q104" i="6"/>
  <c r="Q109" i="4"/>
  <c r="Q109" i="6" s="1"/>
  <c r="L153" i="5"/>
  <c r="J326" i="1"/>
  <c r="J326" i="5" s="1"/>
  <c r="L144" i="5"/>
  <c r="B326" i="1"/>
  <c r="B326" i="5" s="1"/>
  <c r="N93" i="6"/>
  <c r="N95" i="4"/>
  <c r="N95" i="6" s="1"/>
  <c r="N79" i="4"/>
  <c r="N79" i="6" s="1"/>
  <c r="N77" i="6"/>
  <c r="N34" i="4"/>
  <c r="N34" i="6" s="1"/>
  <c r="N9" i="6"/>
  <c r="L181" i="1"/>
  <c r="L181" i="5" s="1"/>
  <c r="L182" i="1"/>
  <c r="M182" i="1" s="1"/>
  <c r="M182" i="5" s="1"/>
  <c r="L185" i="1"/>
  <c r="M185" i="1" s="1"/>
  <c r="M185" i="5" s="1"/>
  <c r="L186" i="1"/>
  <c r="L186" i="5" s="1"/>
  <c r="L178" i="1"/>
  <c r="L178" i="5" s="1"/>
  <c r="L177" i="1"/>
  <c r="L177" i="5" s="1"/>
  <c r="L183" i="1"/>
  <c r="M183" i="1" s="1"/>
  <c r="M183" i="5" s="1"/>
  <c r="L179" i="1"/>
  <c r="M179" i="1" s="1"/>
  <c r="M179" i="5" s="1"/>
  <c r="L184" i="1"/>
  <c r="L184" i="5" s="1"/>
  <c r="L180" i="1"/>
  <c r="M180" i="1" s="1"/>
  <c r="M180" i="5" s="1"/>
  <c r="I324" i="1"/>
  <c r="I324" i="5" s="1"/>
  <c r="I316" i="1"/>
  <c r="I316" i="5" s="1"/>
  <c r="I308" i="1"/>
  <c r="I308" i="5" s="1"/>
  <c r="I298" i="1"/>
  <c r="I298" i="5" s="1"/>
  <c r="I287" i="1"/>
  <c r="I285" i="1" s="1"/>
  <c r="I285" i="5" s="1"/>
  <c r="G324" i="1"/>
  <c r="G316" i="1"/>
  <c r="G313" i="1" s="1"/>
  <c r="G308" i="1"/>
  <c r="G305" i="1" s="1"/>
  <c r="G302" i="1"/>
  <c r="G302" i="5" s="1"/>
  <c r="G298" i="1"/>
  <c r="G296" i="1" s="1"/>
  <c r="G287" i="1"/>
  <c r="G285" i="1" s="1"/>
  <c r="G314" i="1"/>
  <c r="M205" i="4"/>
  <c r="M205" i="6" s="1"/>
  <c r="M195" i="6"/>
  <c r="L195" i="6"/>
  <c r="L205" i="4"/>
  <c r="L205" i="6" s="1"/>
  <c r="O107" i="4"/>
  <c r="O106" i="4"/>
  <c r="O115" i="4"/>
  <c r="O114" i="4"/>
  <c r="O113" i="4"/>
  <c r="O112" i="4"/>
  <c r="O105" i="4"/>
  <c r="O104" i="4"/>
  <c r="O326" i="6"/>
  <c r="O93" i="4"/>
  <c r="O88" i="4"/>
  <c r="O86" i="4"/>
  <c r="O84" i="4"/>
  <c r="O82" i="4"/>
  <c r="O77" i="4"/>
  <c r="O71" i="4"/>
  <c r="O69" i="4"/>
  <c r="O67" i="4"/>
  <c r="O61" i="4"/>
  <c r="O59" i="4"/>
  <c r="O57" i="4"/>
  <c r="O55" i="4"/>
  <c r="O53" i="4"/>
  <c r="O51" i="4"/>
  <c r="O49" i="4"/>
  <c r="O47" i="4"/>
  <c r="O45" i="4"/>
  <c r="O43" i="4"/>
  <c r="O41" i="4"/>
  <c r="O39" i="4"/>
  <c r="O32" i="4"/>
  <c r="O30" i="4"/>
  <c r="O28" i="4"/>
  <c r="O26" i="4"/>
  <c r="O24" i="4"/>
  <c r="O22" i="4"/>
  <c r="O20" i="4"/>
  <c r="O87" i="4"/>
  <c r="O85" i="4"/>
  <c r="O83" i="4"/>
  <c r="O72" i="4"/>
  <c r="O70" i="4"/>
  <c r="O68" i="4"/>
  <c r="O66" i="4"/>
  <c r="O60" i="4"/>
  <c r="O58" i="4"/>
  <c r="O56" i="4"/>
  <c r="O54" i="4"/>
  <c r="O52" i="4"/>
  <c r="O50" i="4"/>
  <c r="O48" i="4"/>
  <c r="O46" i="4"/>
  <c r="O44" i="4"/>
  <c r="O42" i="4"/>
  <c r="O40" i="4"/>
  <c r="O38" i="4"/>
  <c r="O31" i="4"/>
  <c r="O29" i="4"/>
  <c r="O27" i="4"/>
  <c r="O25" i="4"/>
  <c r="O23" i="4"/>
  <c r="O21" i="4"/>
  <c r="O19" i="4"/>
  <c r="O17" i="4"/>
  <c r="O15" i="4"/>
  <c r="O13" i="4"/>
  <c r="O11" i="4"/>
  <c r="O9" i="4"/>
  <c r="O18" i="4"/>
  <c r="O16" i="4"/>
  <c r="O14" i="4"/>
  <c r="O12" i="4"/>
  <c r="O10" i="4"/>
  <c r="T326" i="5"/>
  <c r="Z119" i="1"/>
  <c r="Z119" i="5" s="1"/>
  <c r="K119" i="5"/>
  <c r="R59" i="6"/>
  <c r="R61" i="6"/>
  <c r="R86" i="6"/>
  <c r="R93" i="6"/>
  <c r="R95" i="4"/>
  <c r="R95" i="6" s="1"/>
  <c r="R42" i="6"/>
  <c r="R50" i="6"/>
  <c r="R58" i="6"/>
  <c r="R70" i="6"/>
  <c r="R87" i="6"/>
  <c r="R105" i="6"/>
  <c r="R113" i="6"/>
  <c r="R11" i="6"/>
  <c r="R15" i="6"/>
  <c r="R10" i="6"/>
  <c r="R14" i="6"/>
  <c r="R18" i="6"/>
  <c r="R20" i="6"/>
  <c r="R24" i="6"/>
  <c r="R28" i="6"/>
  <c r="R32" i="6"/>
  <c r="R41" i="6"/>
  <c r="R45" i="6"/>
  <c r="R49" i="6"/>
  <c r="R53" i="6"/>
  <c r="R69" i="6"/>
  <c r="R77" i="6"/>
  <c r="R79" i="4"/>
  <c r="R79" i="6" s="1"/>
  <c r="R109" i="4"/>
  <c r="R109" i="6" s="1"/>
  <c r="R104" i="6"/>
  <c r="R23" i="6"/>
  <c r="R27" i="6"/>
  <c r="R31" i="6"/>
  <c r="R44" i="6"/>
  <c r="R52" i="6"/>
  <c r="R60" i="6"/>
  <c r="R72" i="6"/>
  <c r="R106" i="6"/>
  <c r="N195" i="6"/>
  <c r="N205" i="4"/>
  <c r="C326" i="5"/>
  <c r="E326" i="1"/>
  <c r="U326" i="4"/>
  <c r="M188" i="6"/>
  <c r="K197" i="6"/>
  <c r="K205" i="4"/>
  <c r="K205" i="6" s="1"/>
  <c r="Q326" i="5"/>
  <c r="R326" i="1"/>
  <c r="R55" i="6"/>
  <c r="R57" i="6"/>
  <c r="R90" i="4"/>
  <c r="R90" i="6" s="1"/>
  <c r="R82" i="6"/>
  <c r="R88" i="6"/>
  <c r="R63" i="4"/>
  <c r="R38" i="6"/>
  <c r="R46" i="6"/>
  <c r="R54" i="6"/>
  <c r="R66" i="6"/>
  <c r="R74" i="4"/>
  <c r="R74" i="6" s="1"/>
  <c r="R83" i="6"/>
  <c r="R107" i="6"/>
  <c r="R112" i="6"/>
  <c r="R117" i="4"/>
  <c r="R117" i="6" s="1"/>
  <c r="R114" i="6"/>
  <c r="R34" i="4"/>
  <c r="R34" i="6" s="1"/>
  <c r="R9" i="6"/>
  <c r="R13" i="6"/>
  <c r="R17" i="6"/>
  <c r="R12" i="6"/>
  <c r="R16" i="6"/>
  <c r="R19" i="6"/>
  <c r="R22" i="6"/>
  <c r="R26" i="6"/>
  <c r="R30" i="6"/>
  <c r="R39" i="6"/>
  <c r="R43" i="6"/>
  <c r="R47" i="6"/>
  <c r="R51" i="6"/>
  <c r="R67" i="6"/>
  <c r="R71" i="6"/>
  <c r="R84" i="6"/>
  <c r="R21" i="6"/>
  <c r="R25" i="6"/>
  <c r="R29" i="6"/>
  <c r="R40" i="6"/>
  <c r="R48" i="6"/>
  <c r="R56" i="6"/>
  <c r="R68" i="6"/>
  <c r="R85" i="6"/>
  <c r="R115" i="6"/>
  <c r="X119" i="1"/>
  <c r="X119" i="5" s="1"/>
  <c r="B449" i="5"/>
  <c r="Y109" i="1"/>
  <c r="Y109" i="5" s="1"/>
  <c r="C439" i="5"/>
  <c r="M176" i="1"/>
  <c r="L176" i="5"/>
  <c r="Y90" i="1"/>
  <c r="Y90" i="5" s="1"/>
  <c r="C421" i="5"/>
  <c r="R40" i="1"/>
  <c r="R40" i="5" s="1"/>
  <c r="R107" i="1"/>
  <c r="R107" i="5" s="1"/>
  <c r="R72" i="1"/>
  <c r="R72" i="5" s="1"/>
  <c r="R85" i="1"/>
  <c r="R85" i="5" s="1"/>
  <c r="R104" i="1"/>
  <c r="R46" i="1"/>
  <c r="R46" i="5" s="1"/>
  <c r="R66" i="1"/>
  <c r="R82" i="1"/>
  <c r="R105" i="1"/>
  <c r="R105" i="5" s="1"/>
  <c r="R45" i="1"/>
  <c r="R45" i="5" s="1"/>
  <c r="R61" i="1"/>
  <c r="R61" i="5" s="1"/>
  <c r="R93" i="1"/>
  <c r="R51" i="1"/>
  <c r="R51" i="5" s="1"/>
  <c r="R71" i="1"/>
  <c r="R71" i="5" s="1"/>
  <c r="R52" i="1"/>
  <c r="R52" i="5" s="1"/>
  <c r="R41" i="1"/>
  <c r="R41" i="5" s="1"/>
  <c r="R47" i="1"/>
  <c r="R47" i="5" s="1"/>
  <c r="R38" i="1"/>
  <c r="R54" i="1"/>
  <c r="R54" i="5" s="1"/>
  <c r="R70" i="1"/>
  <c r="R70" i="5" s="1"/>
  <c r="R86" i="1"/>
  <c r="R86" i="5" s="1"/>
  <c r="R114" i="1"/>
  <c r="R114" i="5" s="1"/>
  <c r="R53" i="1"/>
  <c r="R53" i="5" s="1"/>
  <c r="R77" i="1"/>
  <c r="R43" i="1"/>
  <c r="R43" i="5" s="1"/>
  <c r="R59" i="1"/>
  <c r="R59" i="5" s="1"/>
  <c r="R87" i="1"/>
  <c r="R87" i="5" s="1"/>
  <c r="R32" i="1"/>
  <c r="R32" i="5" s="1"/>
  <c r="R30" i="1"/>
  <c r="R30" i="5" s="1"/>
  <c r="R28" i="1"/>
  <c r="R28" i="5" s="1"/>
  <c r="R26" i="1"/>
  <c r="R26" i="5" s="1"/>
  <c r="R24" i="1"/>
  <c r="R24" i="5" s="1"/>
  <c r="R22" i="1"/>
  <c r="R22" i="5" s="1"/>
  <c r="R20" i="1"/>
  <c r="R20" i="5" s="1"/>
  <c r="R18" i="1"/>
  <c r="R18" i="5" s="1"/>
  <c r="R16" i="1"/>
  <c r="R16" i="5" s="1"/>
  <c r="R12" i="1"/>
  <c r="R12" i="5" s="1"/>
  <c r="R10" i="1"/>
  <c r="R10" i="5" s="1"/>
  <c r="S326" i="5"/>
  <c r="R9" i="1"/>
  <c r="R31" i="1"/>
  <c r="R31" i="5" s="1"/>
  <c r="R29" i="1"/>
  <c r="R29" i="5" s="1"/>
  <c r="R27" i="1"/>
  <c r="R27" i="5" s="1"/>
  <c r="R25" i="1"/>
  <c r="R25" i="5" s="1"/>
  <c r="R23" i="1"/>
  <c r="R23" i="5" s="1"/>
  <c r="R21" i="1"/>
  <c r="R21" i="5" s="1"/>
  <c r="R19" i="1"/>
  <c r="R19" i="5" s="1"/>
  <c r="R17" i="1"/>
  <c r="R17" i="5" s="1"/>
  <c r="R15" i="1"/>
  <c r="R15" i="5" s="1"/>
  <c r="R14" i="1"/>
  <c r="R14" i="5" s="1"/>
  <c r="R13" i="1"/>
  <c r="R13" i="5" s="1"/>
  <c r="R11" i="1"/>
  <c r="R11" i="5" s="1"/>
  <c r="R83" i="1"/>
  <c r="R83" i="5" s="1"/>
  <c r="R39" i="1"/>
  <c r="R39" i="5" s="1"/>
  <c r="R69" i="1"/>
  <c r="R69" i="5" s="1"/>
  <c r="R112" i="1"/>
  <c r="R68" i="1"/>
  <c r="R68" i="5" s="1"/>
  <c r="R48" i="1"/>
  <c r="R48" i="5" s="1"/>
  <c r="R55" i="1"/>
  <c r="R55" i="5" s="1"/>
  <c r="R106" i="1"/>
  <c r="R106" i="5" s="1"/>
  <c r="R49" i="1"/>
  <c r="R49" i="5" s="1"/>
  <c r="R84" i="1"/>
  <c r="R84" i="5" s="1"/>
  <c r="R56" i="1"/>
  <c r="R56" i="5" s="1"/>
  <c r="R50" i="1"/>
  <c r="R50" i="5" s="1"/>
  <c r="R113" i="1"/>
  <c r="R113" i="5" s="1"/>
  <c r="R115" i="1"/>
  <c r="R115" i="5" s="1"/>
  <c r="R88" i="1"/>
  <c r="R88" i="5" s="1"/>
  <c r="R44" i="1"/>
  <c r="R44" i="5" s="1"/>
  <c r="R58" i="1"/>
  <c r="R58" i="5" s="1"/>
  <c r="R42" i="1"/>
  <c r="R42" i="5" s="1"/>
  <c r="R67" i="1"/>
  <c r="R67" i="5" s="1"/>
  <c r="R60" i="1"/>
  <c r="R60" i="5" s="1"/>
  <c r="R57" i="1"/>
  <c r="R57" i="5" s="1"/>
  <c r="Y117" i="1"/>
  <c r="Y117" i="5" s="1"/>
  <c r="C447" i="5"/>
  <c r="C410" i="5"/>
  <c r="Y79" i="1"/>
  <c r="Y79" i="5" s="1"/>
  <c r="C456" i="1"/>
  <c r="C449" i="1"/>
  <c r="Y34" i="1"/>
  <c r="Y34" i="5" s="1"/>
  <c r="C365" i="5"/>
  <c r="C394" i="5"/>
  <c r="Y63" i="1"/>
  <c r="Y63" i="5" s="1"/>
  <c r="Y74" i="1"/>
  <c r="Y74" i="5" s="1"/>
  <c r="C405" i="5"/>
  <c r="Y101" i="1"/>
  <c r="Y101" i="5" s="1"/>
  <c r="C431" i="5"/>
  <c r="D449" i="5"/>
  <c r="I242" i="1"/>
  <c r="I225" i="1" s="1"/>
  <c r="I225" i="5" s="1"/>
  <c r="I271" i="1"/>
  <c r="I271" i="5" s="1"/>
  <c r="G242" i="1"/>
  <c r="G224" i="1" s="1"/>
  <c r="G224" i="5" s="1"/>
  <c r="I282" i="1"/>
  <c r="I282" i="5" s="1"/>
  <c r="G271" i="1"/>
  <c r="G271" i="5" s="1"/>
  <c r="G282" i="1"/>
  <c r="G282" i="5" s="1"/>
  <c r="M161" i="5"/>
  <c r="K195" i="5"/>
  <c r="K197" i="1"/>
  <c r="H197" i="5"/>
  <c r="H205" i="1"/>
  <c r="G295" i="1" l="1"/>
  <c r="I314" i="1"/>
  <c r="I314" i="5" s="1"/>
  <c r="E311" i="6"/>
  <c r="E316" i="4"/>
  <c r="E316" i="6" s="1"/>
  <c r="N195" i="1"/>
  <c r="N136" i="5"/>
  <c r="R246" i="6"/>
  <c r="R271" i="4"/>
  <c r="R271" i="6" s="1"/>
  <c r="D287" i="6"/>
  <c r="D285" i="4"/>
  <c r="D285" i="6" s="1"/>
  <c r="P242" i="6"/>
  <c r="P325" i="4"/>
  <c r="P325" i="6" s="1"/>
  <c r="U329" i="4"/>
  <c r="U329" i="6" s="1"/>
  <c r="T99" i="6"/>
  <c r="D242" i="6"/>
  <c r="D325" i="4"/>
  <c r="D325" i="6" s="1"/>
  <c r="M112" i="6"/>
  <c r="M117" i="4"/>
  <c r="M117" i="6" s="1"/>
  <c r="M93" i="6"/>
  <c r="M95" i="4"/>
  <c r="M95" i="6" s="1"/>
  <c r="S98" i="6"/>
  <c r="S101" i="4"/>
  <c r="S101" i="6" s="1"/>
  <c r="B242" i="6"/>
  <c r="B325" i="4"/>
  <c r="B325" i="6" s="1"/>
  <c r="M305" i="6"/>
  <c r="M98" i="4"/>
  <c r="M308" i="4"/>
  <c r="M308" i="6" s="1"/>
  <c r="N242" i="6"/>
  <c r="N325" i="4"/>
  <c r="N325" i="6" s="1"/>
  <c r="M217" i="6"/>
  <c r="M242" i="4"/>
  <c r="L112" i="6"/>
  <c r="L117" i="4"/>
  <c r="L117" i="6" s="1"/>
  <c r="L34" i="4"/>
  <c r="L34" i="6" s="1"/>
  <c r="L9" i="6"/>
  <c r="T98" i="6"/>
  <c r="T101" i="4"/>
  <c r="T101" i="6" s="1"/>
  <c r="E305" i="6"/>
  <c r="L98" i="4"/>
  <c r="E308" i="4"/>
  <c r="E308" i="6" s="1"/>
  <c r="U242" i="6"/>
  <c r="U325" i="4"/>
  <c r="U325" i="6" s="1"/>
  <c r="E290" i="6"/>
  <c r="E298" i="4"/>
  <c r="E298" i="6" s="1"/>
  <c r="O101" i="4"/>
  <c r="O101" i="6" s="1"/>
  <c r="O98" i="6"/>
  <c r="T325" i="4"/>
  <c r="T325" i="6" s="1"/>
  <c r="T242" i="6"/>
  <c r="O329" i="4"/>
  <c r="O329" i="6" s="1"/>
  <c r="O99" i="6"/>
  <c r="R306" i="6"/>
  <c r="Q99" i="4"/>
  <c r="M326" i="1"/>
  <c r="F326" i="5"/>
  <c r="M77" i="6"/>
  <c r="M79" i="4"/>
  <c r="M79" i="6" s="1"/>
  <c r="M38" i="6"/>
  <c r="M63" i="4"/>
  <c r="M82" i="6"/>
  <c r="M90" i="4"/>
  <c r="M90" i="6" s="1"/>
  <c r="R274" i="6"/>
  <c r="R282" i="4"/>
  <c r="R282" i="6" s="1"/>
  <c r="M282" i="4"/>
  <c r="M282" i="6" s="1"/>
  <c r="M275" i="6"/>
  <c r="Q298" i="4"/>
  <c r="Q298" i="6" s="1"/>
  <c r="Q271" i="4"/>
  <c r="Q271" i="6" s="1"/>
  <c r="Q302" i="4"/>
  <c r="Q308" i="4"/>
  <c r="Q308" i="6" s="1"/>
  <c r="C271" i="4"/>
  <c r="C271" i="6" s="1"/>
  <c r="C324" i="4"/>
  <c r="Q282" i="4"/>
  <c r="Q282" i="6" s="1"/>
  <c r="C302" i="4"/>
  <c r="Q287" i="4"/>
  <c r="F449" i="6"/>
  <c r="C316" i="4"/>
  <c r="C316" i="6" s="1"/>
  <c r="Q242" i="4"/>
  <c r="C287" i="4"/>
  <c r="C282" i="4"/>
  <c r="C282" i="6" s="1"/>
  <c r="C308" i="4"/>
  <c r="C308" i="6" s="1"/>
  <c r="C298" i="4"/>
  <c r="C298" i="6" s="1"/>
  <c r="Q324" i="4"/>
  <c r="Q316" i="4"/>
  <c r="Q316" i="6" s="1"/>
  <c r="C242" i="4"/>
  <c r="O242" i="6"/>
  <c r="O325" i="4"/>
  <c r="O325" i="6" s="1"/>
  <c r="E306" i="6"/>
  <c r="L99" i="4"/>
  <c r="F242" i="6"/>
  <c r="F325" i="4"/>
  <c r="F325" i="6" s="1"/>
  <c r="L104" i="6"/>
  <c r="L109" i="4"/>
  <c r="L109" i="6" s="1"/>
  <c r="Q63" i="6"/>
  <c r="S63" i="6"/>
  <c r="S119" i="4"/>
  <c r="S119" i="6" s="1"/>
  <c r="M311" i="6"/>
  <c r="M316" i="4"/>
  <c r="M316" i="6" s="1"/>
  <c r="M271" i="4"/>
  <c r="M271" i="6" s="1"/>
  <c r="M247" i="6"/>
  <c r="R290" i="6"/>
  <c r="R298" i="4"/>
  <c r="R298" i="6" s="1"/>
  <c r="E271" i="4"/>
  <c r="E271" i="6" s="1"/>
  <c r="E246" i="6"/>
  <c r="Q98" i="4"/>
  <c r="R305" i="6"/>
  <c r="R308" i="4"/>
  <c r="R308" i="6" s="1"/>
  <c r="D319" i="4"/>
  <c r="D319" i="6" s="1"/>
  <c r="D322" i="4"/>
  <c r="D322" i="6" s="1"/>
  <c r="D324" i="6"/>
  <c r="D320" i="4"/>
  <c r="D320" i="6" s="1"/>
  <c r="D321" i="4"/>
  <c r="D321" i="6" s="1"/>
  <c r="R98" i="6"/>
  <c r="R101" i="4"/>
  <c r="R101" i="6" s="1"/>
  <c r="N329" i="4"/>
  <c r="N329" i="6" s="1"/>
  <c r="N99" i="6"/>
  <c r="M66" i="6"/>
  <c r="M74" i="4"/>
  <c r="M74" i="6" s="1"/>
  <c r="M104" i="6"/>
  <c r="M109" i="4"/>
  <c r="M109" i="6" s="1"/>
  <c r="L95" i="4"/>
  <c r="L95" i="6" s="1"/>
  <c r="L93" i="6"/>
  <c r="L74" i="4"/>
  <c r="L74" i="6" s="1"/>
  <c r="L66" i="6"/>
  <c r="E274" i="6"/>
  <c r="E282" i="4"/>
  <c r="E282" i="6" s="1"/>
  <c r="M298" i="4"/>
  <c r="M298" i="6" s="1"/>
  <c r="M294" i="6"/>
  <c r="N101" i="4"/>
  <c r="N101" i="6" s="1"/>
  <c r="N98" i="6"/>
  <c r="S329" i="4"/>
  <c r="S329" i="6" s="1"/>
  <c r="R99" i="6"/>
  <c r="R217" i="6"/>
  <c r="R242" i="4"/>
  <c r="R311" i="6"/>
  <c r="R316" i="4"/>
  <c r="R316" i="6" s="1"/>
  <c r="S242" i="6"/>
  <c r="S325" i="4"/>
  <c r="S325" i="6" s="1"/>
  <c r="K308" i="4"/>
  <c r="K308" i="6" s="1"/>
  <c r="K324" i="4"/>
  <c r="K287" i="4"/>
  <c r="K316" i="4"/>
  <c r="K316" i="6" s="1"/>
  <c r="E449" i="6"/>
  <c r="K282" i="4"/>
  <c r="K302" i="4"/>
  <c r="K298" i="4"/>
  <c r="K298" i="6" s="1"/>
  <c r="K242" i="4"/>
  <c r="K271" i="4"/>
  <c r="K271" i="6" s="1"/>
  <c r="N119" i="4"/>
  <c r="N119" i="6" s="1"/>
  <c r="N63" i="6"/>
  <c r="M9" i="6"/>
  <c r="M34" i="4"/>
  <c r="M34" i="6" s="1"/>
  <c r="E217" i="6"/>
  <c r="E242" i="4"/>
  <c r="M306" i="6"/>
  <c r="M99" i="4"/>
  <c r="L63" i="4"/>
  <c r="L38" i="6"/>
  <c r="L77" i="6"/>
  <c r="L79" i="4"/>
  <c r="L79" i="6" s="1"/>
  <c r="L82" i="6"/>
  <c r="L90" i="4"/>
  <c r="L90" i="6" s="1"/>
  <c r="L182" i="5"/>
  <c r="I296" i="1"/>
  <c r="I296" i="5" s="1"/>
  <c r="L185" i="5"/>
  <c r="L188" i="1"/>
  <c r="L188" i="5" s="1"/>
  <c r="G291" i="1"/>
  <c r="G291" i="5" s="1"/>
  <c r="I292" i="1"/>
  <c r="I292" i="5" s="1"/>
  <c r="M178" i="1"/>
  <c r="M178" i="5" s="1"/>
  <c r="M181" i="1"/>
  <c r="M181" i="5" s="1"/>
  <c r="M186" i="1"/>
  <c r="M186" i="5" s="1"/>
  <c r="M177" i="1"/>
  <c r="M177" i="5" s="1"/>
  <c r="G312" i="1"/>
  <c r="G312" i="5" s="1"/>
  <c r="L180" i="5"/>
  <c r="L179" i="5"/>
  <c r="M184" i="1"/>
  <c r="M184" i="5" s="1"/>
  <c r="L183" i="5"/>
  <c r="G316" i="5"/>
  <c r="I287" i="5"/>
  <c r="G308" i="5"/>
  <c r="G293" i="1"/>
  <c r="G293" i="5" s="1"/>
  <c r="I290" i="1"/>
  <c r="I290" i="5" s="1"/>
  <c r="I294" i="1"/>
  <c r="I294" i="5" s="1"/>
  <c r="I312" i="1"/>
  <c r="I312" i="5" s="1"/>
  <c r="G298" i="5"/>
  <c r="G290" i="1"/>
  <c r="G290" i="5" s="1"/>
  <c r="G292" i="1"/>
  <c r="G292" i="5" s="1"/>
  <c r="G294" i="1"/>
  <c r="G294" i="5" s="1"/>
  <c r="I291" i="1"/>
  <c r="I291" i="5" s="1"/>
  <c r="I293" i="1"/>
  <c r="I293" i="5" s="1"/>
  <c r="I295" i="1"/>
  <c r="I295" i="5" s="1"/>
  <c r="I311" i="1"/>
  <c r="I311" i="5" s="1"/>
  <c r="I313" i="1"/>
  <c r="I313" i="5" s="1"/>
  <c r="F322" i="1"/>
  <c r="F321" i="1"/>
  <c r="F320" i="1"/>
  <c r="F319" i="1"/>
  <c r="F314" i="1"/>
  <c r="F314" i="5" s="1"/>
  <c r="F313" i="1"/>
  <c r="F312" i="1"/>
  <c r="F311" i="1"/>
  <c r="F306" i="1"/>
  <c r="F305" i="1"/>
  <c r="F302" i="1"/>
  <c r="F296" i="1"/>
  <c r="F296" i="5" s="1"/>
  <c r="F295" i="1"/>
  <c r="F294" i="1"/>
  <c r="F293" i="1"/>
  <c r="F292" i="1"/>
  <c r="F291" i="1"/>
  <c r="F291" i="5" s="1"/>
  <c r="F290" i="1"/>
  <c r="J324" i="1"/>
  <c r="B322" i="1"/>
  <c r="B321" i="1"/>
  <c r="B320" i="1"/>
  <c r="B319" i="1"/>
  <c r="J316" i="1"/>
  <c r="B314" i="1"/>
  <c r="B313" i="1"/>
  <c r="B312" i="1"/>
  <c r="B311" i="1"/>
  <c r="J308" i="1"/>
  <c r="B306" i="1"/>
  <c r="B305" i="1"/>
  <c r="B302" i="1"/>
  <c r="J298" i="1"/>
  <c r="B296" i="1"/>
  <c r="B295" i="1"/>
  <c r="B294" i="1"/>
  <c r="B293" i="1"/>
  <c r="B292" i="1"/>
  <c r="B291" i="1"/>
  <c r="B290" i="1"/>
  <c r="J287" i="1"/>
  <c r="J285" i="1" s="1"/>
  <c r="F285" i="1"/>
  <c r="F287" i="1" s="1"/>
  <c r="B285" i="1"/>
  <c r="G311" i="1"/>
  <c r="G311" i="5" s="1"/>
  <c r="G322" i="1"/>
  <c r="G322" i="5" s="1"/>
  <c r="G321" i="1"/>
  <c r="G321" i="5" s="1"/>
  <c r="G320" i="1"/>
  <c r="G320" i="5" s="1"/>
  <c r="G319" i="1"/>
  <c r="G319" i="5" s="1"/>
  <c r="G306" i="1"/>
  <c r="G306" i="5" s="1"/>
  <c r="I306" i="1"/>
  <c r="I306" i="5" s="1"/>
  <c r="I322" i="1"/>
  <c r="I322" i="5" s="1"/>
  <c r="I321" i="1"/>
  <c r="I321" i="5" s="1"/>
  <c r="I320" i="1"/>
  <c r="I320" i="5" s="1"/>
  <c r="I319" i="1"/>
  <c r="I319" i="5" s="1"/>
  <c r="I305" i="1"/>
  <c r="I305" i="5" s="1"/>
  <c r="I280" i="1"/>
  <c r="I280" i="5" s="1"/>
  <c r="R63" i="6"/>
  <c r="R119" i="4"/>
  <c r="R119" i="6" s="1"/>
  <c r="Q11" i="1"/>
  <c r="Q11" i="5" s="1"/>
  <c r="Q15" i="1"/>
  <c r="Q15" i="5" s="1"/>
  <c r="Q19" i="1"/>
  <c r="Q19" i="5" s="1"/>
  <c r="Q23" i="1"/>
  <c r="Q23" i="5" s="1"/>
  <c r="Q27" i="1"/>
  <c r="Q27" i="5" s="1"/>
  <c r="Q31" i="1"/>
  <c r="Q31" i="5" s="1"/>
  <c r="Q48" i="1"/>
  <c r="Q48" i="5" s="1"/>
  <c r="Q44" i="1"/>
  <c r="Q44" i="5" s="1"/>
  <c r="Q83" i="1"/>
  <c r="Q83" i="5" s="1"/>
  <c r="Q77" i="1"/>
  <c r="Q10" i="1"/>
  <c r="Q10" i="5" s="1"/>
  <c r="Q14" i="1"/>
  <c r="Q14" i="5" s="1"/>
  <c r="Q22" i="1"/>
  <c r="Q22" i="5" s="1"/>
  <c r="Q30" i="1"/>
  <c r="Q30" i="5" s="1"/>
  <c r="Q115" i="1"/>
  <c r="Q115" i="5" s="1"/>
  <c r="Q39" i="1"/>
  <c r="Q39" i="5" s="1"/>
  <c r="Q56" i="1"/>
  <c r="Q56" i="5" s="1"/>
  <c r="Q84" i="1"/>
  <c r="Q84" i="5" s="1"/>
  <c r="Q61" i="1"/>
  <c r="Q61" i="5" s="1"/>
  <c r="Q70" i="1"/>
  <c r="Q70" i="5" s="1"/>
  <c r="Q60" i="1"/>
  <c r="Q60" i="5" s="1"/>
  <c r="Q38" i="1"/>
  <c r="Q114" i="1"/>
  <c r="Q114" i="5" s="1"/>
  <c r="Q50" i="1"/>
  <c r="Q50" i="5" s="1"/>
  <c r="Q16" i="1"/>
  <c r="Q16" i="5" s="1"/>
  <c r="Q24" i="1"/>
  <c r="Q24" i="5" s="1"/>
  <c r="Q32" i="1"/>
  <c r="Q32" i="5" s="1"/>
  <c r="Q82" i="1"/>
  <c r="Q55" i="1"/>
  <c r="Q55" i="5" s="1"/>
  <c r="Q85" i="1"/>
  <c r="Q85" i="5" s="1"/>
  <c r="Q93" i="1"/>
  <c r="Q66" i="1"/>
  <c r="Q106" i="1"/>
  <c r="Q106" i="5" s="1"/>
  <c r="Q86" i="1"/>
  <c r="Q86" i="5" s="1"/>
  <c r="Q112" i="1"/>
  <c r="Q49" i="1"/>
  <c r="Q49" i="5" s="1"/>
  <c r="Q107" i="1"/>
  <c r="Q107" i="5" s="1"/>
  <c r="Q13" i="1"/>
  <c r="Q13" i="5" s="1"/>
  <c r="Q21" i="1"/>
  <c r="Q21" i="5" s="1"/>
  <c r="Q29" i="1"/>
  <c r="Q29" i="5" s="1"/>
  <c r="Q67" i="1"/>
  <c r="Q67" i="5" s="1"/>
  <c r="Q41" i="1"/>
  <c r="Q41" i="5" s="1"/>
  <c r="Q42" i="1"/>
  <c r="Q42" i="5" s="1"/>
  <c r="Q12" i="1"/>
  <c r="Q12" i="5" s="1"/>
  <c r="Q26" i="1"/>
  <c r="Q26" i="5" s="1"/>
  <c r="Q72" i="1"/>
  <c r="Q72" i="5" s="1"/>
  <c r="Q54" i="1"/>
  <c r="Q54" i="5" s="1"/>
  <c r="Q113" i="1"/>
  <c r="Q113" i="5" s="1"/>
  <c r="Q47" i="1"/>
  <c r="Q47" i="5" s="1"/>
  <c r="Q69" i="1"/>
  <c r="Q69" i="5" s="1"/>
  <c r="Q20" i="1"/>
  <c r="Q20" i="5" s="1"/>
  <c r="Q28" i="1"/>
  <c r="Q28" i="5" s="1"/>
  <c r="Q104" i="1"/>
  <c r="Q71" i="1"/>
  <c r="Q71" i="5" s="1"/>
  <c r="Q46" i="1"/>
  <c r="Q46" i="5" s="1"/>
  <c r="Q57" i="1"/>
  <c r="Q57" i="5" s="1"/>
  <c r="Q53" i="1"/>
  <c r="Q53" i="5" s="1"/>
  <c r="Q40" i="1"/>
  <c r="Q40" i="5" s="1"/>
  <c r="Q17" i="1"/>
  <c r="Q17" i="5" s="1"/>
  <c r="Q25" i="1"/>
  <c r="Q25" i="5" s="1"/>
  <c r="Q9" i="1"/>
  <c r="Q68" i="1"/>
  <c r="Q68" i="5" s="1"/>
  <c r="Q18" i="1"/>
  <c r="Q18" i="5" s="1"/>
  <c r="Q87" i="1"/>
  <c r="Q87" i="5" s="1"/>
  <c r="Q88" i="1"/>
  <c r="Q88" i="5" s="1"/>
  <c r="Q105" i="1"/>
  <c r="Q105" i="5" s="1"/>
  <c r="Q45" i="1"/>
  <c r="Q45" i="5" s="1"/>
  <c r="Q51" i="1"/>
  <c r="Q51" i="5" s="1"/>
  <c r="R326" i="5"/>
  <c r="Q52" i="1"/>
  <c r="Q52" i="5" s="1"/>
  <c r="Q59" i="1"/>
  <c r="Q59" i="5" s="1"/>
  <c r="Q58" i="1"/>
  <c r="Q58" i="5" s="1"/>
  <c r="Q43" i="1"/>
  <c r="Q43" i="5" s="1"/>
  <c r="E326" i="5"/>
  <c r="L58" i="1"/>
  <c r="L58" i="5" s="1"/>
  <c r="L59" i="1"/>
  <c r="L59" i="5" s="1"/>
  <c r="L85" i="1"/>
  <c r="L85" i="5" s="1"/>
  <c r="L42" i="1"/>
  <c r="L42" i="5" s="1"/>
  <c r="L47" i="1"/>
  <c r="L47" i="5" s="1"/>
  <c r="L39" i="1"/>
  <c r="L39" i="5" s="1"/>
  <c r="L104" i="1"/>
  <c r="L77" i="1"/>
  <c r="L84" i="1"/>
  <c r="L84" i="5" s="1"/>
  <c r="L60" i="1"/>
  <c r="L60" i="5" s="1"/>
  <c r="L82" i="1"/>
  <c r="L41" i="1"/>
  <c r="L41" i="5" s="1"/>
  <c r="L48" i="1"/>
  <c r="L48" i="5" s="1"/>
  <c r="L9" i="1"/>
  <c r="L43" i="1"/>
  <c r="L43" i="5" s="1"/>
  <c r="L69" i="1"/>
  <c r="L69" i="5" s="1"/>
  <c r="L61" i="1"/>
  <c r="L61" i="5" s="1"/>
  <c r="L115" i="1"/>
  <c r="L115" i="5" s="1"/>
  <c r="L44" i="1"/>
  <c r="L44" i="5" s="1"/>
  <c r="L112" i="1"/>
  <c r="L87" i="1"/>
  <c r="L87" i="5" s="1"/>
  <c r="L113" i="1"/>
  <c r="L113" i="5" s="1"/>
  <c r="L66" i="1"/>
  <c r="L86" i="1"/>
  <c r="L86" i="5" s="1"/>
  <c r="L30" i="1"/>
  <c r="L30" i="5" s="1"/>
  <c r="L26" i="1"/>
  <c r="L26" i="5" s="1"/>
  <c r="L22" i="1"/>
  <c r="L22" i="5" s="1"/>
  <c r="L18" i="1"/>
  <c r="L18" i="5" s="1"/>
  <c r="L14" i="1"/>
  <c r="L14" i="5" s="1"/>
  <c r="L10" i="1"/>
  <c r="L10" i="5" s="1"/>
  <c r="L29" i="1"/>
  <c r="L29" i="5" s="1"/>
  <c r="L25" i="1"/>
  <c r="L25" i="5" s="1"/>
  <c r="L21" i="1"/>
  <c r="L21" i="5" s="1"/>
  <c r="L17" i="1"/>
  <c r="L17" i="5" s="1"/>
  <c r="L13" i="1"/>
  <c r="L13" i="5" s="1"/>
  <c r="L32" i="1"/>
  <c r="L32" i="5" s="1"/>
  <c r="L40" i="1"/>
  <c r="L40" i="5" s="1"/>
  <c r="L56" i="1"/>
  <c r="L56" i="5" s="1"/>
  <c r="L46" i="1"/>
  <c r="L46" i="5" s="1"/>
  <c r="L67" i="1"/>
  <c r="L67" i="5" s="1"/>
  <c r="L105" i="1"/>
  <c r="L105" i="5" s="1"/>
  <c r="L70" i="1"/>
  <c r="L70" i="5" s="1"/>
  <c r="L72" i="1"/>
  <c r="L72" i="5" s="1"/>
  <c r="L83" i="1"/>
  <c r="L83" i="5" s="1"/>
  <c r="L114" i="1"/>
  <c r="L114" i="5" s="1"/>
  <c r="L53" i="1"/>
  <c r="L53" i="5" s="1"/>
  <c r="L68" i="1"/>
  <c r="L68" i="5" s="1"/>
  <c r="L71" i="1"/>
  <c r="L71" i="5" s="1"/>
  <c r="L45" i="1"/>
  <c r="L45" i="5" s="1"/>
  <c r="L107" i="1"/>
  <c r="L107" i="5" s="1"/>
  <c r="L55" i="1"/>
  <c r="L55" i="5" s="1"/>
  <c r="L49" i="1"/>
  <c r="L49" i="5" s="1"/>
  <c r="L93" i="1"/>
  <c r="L106" i="1"/>
  <c r="L106" i="5" s="1"/>
  <c r="L51" i="1"/>
  <c r="L51" i="5" s="1"/>
  <c r="L52" i="1"/>
  <c r="L52" i="5" s="1"/>
  <c r="L50" i="1"/>
  <c r="L50" i="5" s="1"/>
  <c r="L57" i="1"/>
  <c r="L57" i="5" s="1"/>
  <c r="L88" i="1"/>
  <c r="L88" i="5" s="1"/>
  <c r="L54" i="1"/>
  <c r="L54" i="5" s="1"/>
  <c r="L38" i="1"/>
  <c r="L28" i="1"/>
  <c r="L28" i="5" s="1"/>
  <c r="L24" i="1"/>
  <c r="L24" i="5" s="1"/>
  <c r="L20" i="1"/>
  <c r="L20" i="5" s="1"/>
  <c r="L16" i="1"/>
  <c r="L16" i="5" s="1"/>
  <c r="L12" i="1"/>
  <c r="L12" i="5" s="1"/>
  <c r="L31" i="1"/>
  <c r="L31" i="5" s="1"/>
  <c r="L27" i="1"/>
  <c r="L27" i="5" s="1"/>
  <c r="L23" i="1"/>
  <c r="L23" i="5" s="1"/>
  <c r="L19" i="1"/>
  <c r="L19" i="5" s="1"/>
  <c r="L15" i="1"/>
  <c r="L15" i="5" s="1"/>
  <c r="L11" i="1"/>
  <c r="L11" i="5" s="1"/>
  <c r="N205" i="6"/>
  <c r="V120" i="4"/>
  <c r="O12" i="6"/>
  <c r="P12" i="4"/>
  <c r="O16" i="6"/>
  <c r="P16" i="4"/>
  <c r="O34" i="4"/>
  <c r="O34" i="6" s="1"/>
  <c r="O9" i="6"/>
  <c r="P9" i="4"/>
  <c r="O13" i="6"/>
  <c r="P13" i="4"/>
  <c r="O17" i="6"/>
  <c r="P17" i="4"/>
  <c r="O21" i="6"/>
  <c r="P21" i="4"/>
  <c r="O25" i="6"/>
  <c r="P25" i="4"/>
  <c r="O29" i="6"/>
  <c r="P29" i="4"/>
  <c r="O63" i="4"/>
  <c r="O38" i="6"/>
  <c r="P38" i="4"/>
  <c r="O42" i="6"/>
  <c r="P42" i="4"/>
  <c r="O46" i="6"/>
  <c r="P46" i="4"/>
  <c r="O50" i="6"/>
  <c r="P50" i="4"/>
  <c r="O54" i="6"/>
  <c r="P54" i="4"/>
  <c r="O58" i="6"/>
  <c r="P58" i="4"/>
  <c r="O66" i="6"/>
  <c r="O74" i="4"/>
  <c r="O74" i="6" s="1"/>
  <c r="P66" i="4"/>
  <c r="O70" i="6"/>
  <c r="P70" i="4"/>
  <c r="O83" i="6"/>
  <c r="P83" i="4"/>
  <c r="O87" i="6"/>
  <c r="P87" i="4"/>
  <c r="O22" i="6"/>
  <c r="P22" i="4"/>
  <c r="O26" i="6"/>
  <c r="P26" i="4"/>
  <c r="O30" i="6"/>
  <c r="P30" i="4"/>
  <c r="O39" i="6"/>
  <c r="P39" i="4"/>
  <c r="O43" i="6"/>
  <c r="P43" i="4"/>
  <c r="O47" i="6"/>
  <c r="P47" i="4"/>
  <c r="O51" i="6"/>
  <c r="P51" i="4"/>
  <c r="O55" i="6"/>
  <c r="P55" i="4"/>
  <c r="O59" i="6"/>
  <c r="P59" i="4"/>
  <c r="O67" i="6"/>
  <c r="P67" i="4"/>
  <c r="O71" i="6"/>
  <c r="P71" i="4"/>
  <c r="O90" i="4"/>
  <c r="O90" i="6" s="1"/>
  <c r="O82" i="6"/>
  <c r="P82" i="4"/>
  <c r="O86" i="6"/>
  <c r="P86" i="4"/>
  <c r="O95" i="4"/>
  <c r="O95" i="6" s="1"/>
  <c r="O93" i="6"/>
  <c r="P93" i="4"/>
  <c r="O109" i="4"/>
  <c r="O109" i="6" s="1"/>
  <c r="O104" i="6"/>
  <c r="P104" i="4"/>
  <c r="O117" i="4"/>
  <c r="O117" i="6" s="1"/>
  <c r="O112" i="6"/>
  <c r="P112" i="4"/>
  <c r="O114" i="6"/>
  <c r="P114" i="4"/>
  <c r="O106" i="6"/>
  <c r="P106" i="4"/>
  <c r="T115" i="4"/>
  <c r="T113" i="4"/>
  <c r="T105" i="4"/>
  <c r="T106" i="4"/>
  <c r="T85" i="4"/>
  <c r="T72" i="4"/>
  <c r="T68" i="4"/>
  <c r="T60" i="4"/>
  <c r="T56" i="4"/>
  <c r="T52" i="4"/>
  <c r="T48" i="4"/>
  <c r="T44" i="4"/>
  <c r="T40" i="4"/>
  <c r="T31" i="4"/>
  <c r="T27" i="4"/>
  <c r="T23" i="4"/>
  <c r="T104" i="4"/>
  <c r="T88" i="4"/>
  <c r="T84" i="4"/>
  <c r="T77" i="4"/>
  <c r="T107" i="4"/>
  <c r="T87" i="4"/>
  <c r="T83" i="4"/>
  <c r="T70" i="4"/>
  <c r="T66" i="4"/>
  <c r="T29" i="4"/>
  <c r="T25" i="4"/>
  <c r="T21" i="4"/>
  <c r="T86" i="4"/>
  <c r="T82" i="4"/>
  <c r="T93" i="4"/>
  <c r="T61" i="4"/>
  <c r="T53" i="4"/>
  <c r="T45" i="4"/>
  <c r="T32" i="4"/>
  <c r="T24" i="4"/>
  <c r="T16" i="4"/>
  <c r="T19" i="4"/>
  <c r="T11" i="4"/>
  <c r="T112" i="4"/>
  <c r="T54" i="4"/>
  <c r="T46" i="4"/>
  <c r="T38" i="4"/>
  <c r="T67" i="4"/>
  <c r="T55" i="4"/>
  <c r="T47" i="4"/>
  <c r="T39" i="4"/>
  <c r="T26" i="4"/>
  <c r="T18" i="4"/>
  <c r="T10" i="4"/>
  <c r="T13" i="4"/>
  <c r="U326" i="6"/>
  <c r="T69" i="4"/>
  <c r="T57" i="4"/>
  <c r="T49" i="4"/>
  <c r="T41" i="4"/>
  <c r="T28" i="4"/>
  <c r="T20" i="4"/>
  <c r="T12" i="4"/>
  <c r="T15" i="4"/>
  <c r="T114" i="4"/>
  <c r="T58" i="4"/>
  <c r="T50" i="4"/>
  <c r="T42" i="4"/>
  <c r="T71" i="4"/>
  <c r="T59" i="4"/>
  <c r="T51" i="4"/>
  <c r="T43" i="4"/>
  <c r="T30" i="4"/>
  <c r="T22" i="4"/>
  <c r="T14" i="4"/>
  <c r="T17" i="4"/>
  <c r="T9" i="4"/>
  <c r="O10" i="6"/>
  <c r="P10" i="4"/>
  <c r="O14" i="6"/>
  <c r="P14" i="4"/>
  <c r="O18" i="6"/>
  <c r="P18" i="4"/>
  <c r="O11" i="6"/>
  <c r="P11" i="4"/>
  <c r="O15" i="6"/>
  <c r="P15" i="4"/>
  <c r="O19" i="6"/>
  <c r="P19" i="4"/>
  <c r="O23" i="6"/>
  <c r="P23" i="4"/>
  <c r="O27" i="6"/>
  <c r="P27" i="4"/>
  <c r="O31" i="6"/>
  <c r="P31" i="4"/>
  <c r="O40" i="6"/>
  <c r="P40" i="4"/>
  <c r="O44" i="6"/>
  <c r="P44" i="4"/>
  <c r="O48" i="6"/>
  <c r="P48" i="4"/>
  <c r="O52" i="6"/>
  <c r="P52" i="4"/>
  <c r="O56" i="6"/>
  <c r="P56" i="4"/>
  <c r="O60" i="6"/>
  <c r="P60" i="4"/>
  <c r="O68" i="6"/>
  <c r="P68" i="4"/>
  <c r="O72" i="6"/>
  <c r="P72" i="4"/>
  <c r="O85" i="6"/>
  <c r="P85" i="4"/>
  <c r="O20" i="6"/>
  <c r="P20" i="4"/>
  <c r="O24" i="6"/>
  <c r="P24" i="4"/>
  <c r="O28" i="6"/>
  <c r="P28" i="4"/>
  <c r="O32" i="6"/>
  <c r="P32" i="4"/>
  <c r="O41" i="6"/>
  <c r="P41" i="4"/>
  <c r="O45" i="6"/>
  <c r="P45" i="4"/>
  <c r="O49" i="6"/>
  <c r="P49" i="4"/>
  <c r="O53" i="6"/>
  <c r="P53" i="4"/>
  <c r="O57" i="6"/>
  <c r="P57" i="4"/>
  <c r="O61" i="6"/>
  <c r="P61" i="4"/>
  <c r="O69" i="6"/>
  <c r="P69" i="4"/>
  <c r="O79" i="4"/>
  <c r="O79" i="6" s="1"/>
  <c r="O77" i="6"/>
  <c r="P77" i="4"/>
  <c r="O84" i="6"/>
  <c r="P84" i="4"/>
  <c r="O88" i="6"/>
  <c r="P88" i="4"/>
  <c r="O105" i="6"/>
  <c r="P105" i="4"/>
  <c r="O113" i="6"/>
  <c r="P113" i="4"/>
  <c r="O115" i="6"/>
  <c r="P115" i="4"/>
  <c r="O107" i="6"/>
  <c r="P107" i="4"/>
  <c r="G305" i="5"/>
  <c r="G274" i="1"/>
  <c r="G274" i="5" s="1"/>
  <c r="G275" i="1"/>
  <c r="G275" i="5" s="1"/>
  <c r="G280" i="1"/>
  <c r="G280" i="5" s="1"/>
  <c r="I274" i="1"/>
  <c r="I274" i="5" s="1"/>
  <c r="I276" i="1"/>
  <c r="I276" i="5" s="1"/>
  <c r="I275" i="1"/>
  <c r="I275" i="5" s="1"/>
  <c r="G260" i="1"/>
  <c r="G260" i="5" s="1"/>
  <c r="G253" i="1"/>
  <c r="G253" i="5" s="1"/>
  <c r="I257" i="1"/>
  <c r="I257" i="5" s="1"/>
  <c r="G263" i="1"/>
  <c r="G263" i="5" s="1"/>
  <c r="G269" i="1"/>
  <c r="G269" i="5" s="1"/>
  <c r="I247" i="1"/>
  <c r="I247" i="5" s="1"/>
  <c r="G248" i="1"/>
  <c r="G248" i="5" s="1"/>
  <c r="G247" i="1"/>
  <c r="G247" i="5" s="1"/>
  <c r="I260" i="1"/>
  <c r="I260" i="5" s="1"/>
  <c r="G249" i="1"/>
  <c r="G249" i="5" s="1"/>
  <c r="G246" i="1"/>
  <c r="G246" i="5" s="1"/>
  <c r="I266" i="1"/>
  <c r="I266" i="5" s="1"/>
  <c r="I263" i="1"/>
  <c r="I263" i="5" s="1"/>
  <c r="I259" i="1"/>
  <c r="I259" i="5" s="1"/>
  <c r="G261" i="1"/>
  <c r="G261" i="5" s="1"/>
  <c r="G266" i="1"/>
  <c r="G266" i="5" s="1"/>
  <c r="I253" i="1"/>
  <c r="I253" i="5" s="1"/>
  <c r="I250" i="1"/>
  <c r="I250" i="5" s="1"/>
  <c r="G267" i="1"/>
  <c r="G267" i="5" s="1"/>
  <c r="I267" i="1"/>
  <c r="I267" i="5" s="1"/>
  <c r="I262" i="1"/>
  <c r="I262" i="5" s="1"/>
  <c r="G264" i="1"/>
  <c r="G264" i="5" s="1"/>
  <c r="I254" i="1"/>
  <c r="I254" i="5" s="1"/>
  <c r="I269" i="1"/>
  <c r="I269" i="5" s="1"/>
  <c r="G314" i="5"/>
  <c r="G278" i="1"/>
  <c r="G278" i="5" s="1"/>
  <c r="G279" i="1"/>
  <c r="G279" i="5" s="1"/>
  <c r="G276" i="1"/>
  <c r="G276" i="5" s="1"/>
  <c r="G277" i="1"/>
  <c r="G277" i="5" s="1"/>
  <c r="I279" i="1"/>
  <c r="I279" i="5" s="1"/>
  <c r="I278" i="1"/>
  <c r="I278" i="5" s="1"/>
  <c r="I277" i="1"/>
  <c r="I277" i="5" s="1"/>
  <c r="G255" i="1"/>
  <c r="G255" i="5" s="1"/>
  <c r="G257" i="1"/>
  <c r="G257" i="5" s="1"/>
  <c r="I252" i="1"/>
  <c r="I252" i="5" s="1"/>
  <c r="I265" i="1"/>
  <c r="I265" i="5" s="1"/>
  <c r="G254" i="1"/>
  <c r="G254" i="5" s="1"/>
  <c r="I258" i="1"/>
  <c r="I258" i="5" s="1"/>
  <c r="I256" i="1"/>
  <c r="I256" i="5" s="1"/>
  <c r="G265" i="1"/>
  <c r="G265" i="5" s="1"/>
  <c r="I251" i="1"/>
  <c r="I251" i="5" s="1"/>
  <c r="I246" i="1"/>
  <c r="I246" i="5" s="1"/>
  <c r="G262" i="1"/>
  <c r="G262" i="5" s="1"/>
  <c r="G258" i="1"/>
  <c r="G258" i="5" s="1"/>
  <c r="I261" i="1"/>
  <c r="I261" i="5" s="1"/>
  <c r="G268" i="1"/>
  <c r="G268" i="5" s="1"/>
  <c r="I249" i="1"/>
  <c r="I249" i="5" s="1"/>
  <c r="G252" i="1"/>
  <c r="G252" i="5" s="1"/>
  <c r="I255" i="1"/>
  <c r="I255" i="5" s="1"/>
  <c r="G251" i="1"/>
  <c r="G251" i="5" s="1"/>
  <c r="G259" i="1"/>
  <c r="G259" i="5" s="1"/>
  <c r="I248" i="1"/>
  <c r="I248" i="5" s="1"/>
  <c r="G250" i="1"/>
  <c r="G250" i="5" s="1"/>
  <c r="G256" i="1"/>
  <c r="G256" i="5" s="1"/>
  <c r="I268" i="1"/>
  <c r="I268" i="5" s="1"/>
  <c r="I264" i="1"/>
  <c r="I264" i="5" s="1"/>
  <c r="G295" i="5"/>
  <c r="G296" i="5"/>
  <c r="G313" i="5"/>
  <c r="G235" i="1"/>
  <c r="G235" i="5" s="1"/>
  <c r="G227" i="1"/>
  <c r="G227" i="5" s="1"/>
  <c r="G219" i="1"/>
  <c r="G219" i="5" s="1"/>
  <c r="I234" i="1"/>
  <c r="I234" i="5" s="1"/>
  <c r="I226" i="1"/>
  <c r="I226" i="5" s="1"/>
  <c r="I218" i="1"/>
  <c r="I218" i="5" s="1"/>
  <c r="G234" i="1"/>
  <c r="G234" i="5" s="1"/>
  <c r="G226" i="1"/>
  <c r="G226" i="5" s="1"/>
  <c r="G218" i="1"/>
  <c r="G218" i="5" s="1"/>
  <c r="I235" i="1"/>
  <c r="I235" i="5" s="1"/>
  <c r="I227" i="1"/>
  <c r="I227" i="5" s="1"/>
  <c r="I219" i="1"/>
  <c r="I219" i="5" s="1"/>
  <c r="G237" i="1"/>
  <c r="G237" i="5" s="1"/>
  <c r="G229" i="1"/>
  <c r="G229" i="5" s="1"/>
  <c r="G221" i="1"/>
  <c r="G221" i="5" s="1"/>
  <c r="I236" i="1"/>
  <c r="I236" i="5" s="1"/>
  <c r="I228" i="1"/>
  <c r="I228" i="5" s="1"/>
  <c r="I220" i="1"/>
  <c r="I220" i="5" s="1"/>
  <c r="G236" i="1"/>
  <c r="G236" i="5" s="1"/>
  <c r="G228" i="1"/>
  <c r="G228" i="5" s="1"/>
  <c r="G220" i="1"/>
  <c r="G220" i="5" s="1"/>
  <c r="I237" i="1"/>
  <c r="I237" i="5" s="1"/>
  <c r="I229" i="1"/>
  <c r="I229" i="5" s="1"/>
  <c r="I221" i="1"/>
  <c r="I221" i="5" s="1"/>
  <c r="G239" i="1"/>
  <c r="G239" i="5" s="1"/>
  <c r="G231" i="1"/>
  <c r="G231" i="5" s="1"/>
  <c r="G223" i="1"/>
  <c r="G223" i="5" s="1"/>
  <c r="I238" i="1"/>
  <c r="I238" i="5" s="1"/>
  <c r="I230" i="1"/>
  <c r="I230" i="5" s="1"/>
  <c r="I222" i="1"/>
  <c r="I222" i="5" s="1"/>
  <c r="G238" i="1"/>
  <c r="G238" i="5" s="1"/>
  <c r="G230" i="1"/>
  <c r="G230" i="5" s="1"/>
  <c r="G222" i="1"/>
  <c r="G222" i="5" s="1"/>
  <c r="I239" i="1"/>
  <c r="I239" i="5" s="1"/>
  <c r="I231" i="1"/>
  <c r="I231" i="5" s="1"/>
  <c r="I223" i="1"/>
  <c r="I223" i="5" s="1"/>
  <c r="G217" i="1"/>
  <c r="G217" i="5" s="1"/>
  <c r="G233" i="1"/>
  <c r="G233" i="5" s="1"/>
  <c r="G225" i="1"/>
  <c r="G225" i="5" s="1"/>
  <c r="I240" i="1"/>
  <c r="I240" i="5" s="1"/>
  <c r="I232" i="1"/>
  <c r="I232" i="5" s="1"/>
  <c r="I224" i="1"/>
  <c r="I224" i="5" s="1"/>
  <c r="G240" i="1"/>
  <c r="G240" i="5" s="1"/>
  <c r="G232" i="1"/>
  <c r="G232" i="5" s="1"/>
  <c r="I217" i="1"/>
  <c r="I217" i="5" s="1"/>
  <c r="I233" i="1"/>
  <c r="I233" i="5" s="1"/>
  <c r="G242" i="5"/>
  <c r="G325" i="1"/>
  <c r="G325" i="5" s="1"/>
  <c r="G324" i="5"/>
  <c r="I242" i="5"/>
  <c r="I325" i="1"/>
  <c r="I325" i="5" s="1"/>
  <c r="R66" i="5"/>
  <c r="R74" i="1"/>
  <c r="R74" i="5" s="1"/>
  <c r="R104" i="5"/>
  <c r="R109" i="1"/>
  <c r="R109" i="5" s="1"/>
  <c r="M176" i="5"/>
  <c r="K197" i="5"/>
  <c r="K205" i="1"/>
  <c r="G287" i="5"/>
  <c r="G285" i="5"/>
  <c r="T225" i="1"/>
  <c r="T233" i="1"/>
  <c r="T238" i="1"/>
  <c r="S218" i="1"/>
  <c r="S218" i="5" s="1"/>
  <c r="S222" i="1"/>
  <c r="S222" i="5" s="1"/>
  <c r="S226" i="1"/>
  <c r="S226" i="5" s="1"/>
  <c r="S230" i="1"/>
  <c r="S230" i="5" s="1"/>
  <c r="S234" i="1"/>
  <c r="S234" i="5" s="1"/>
  <c r="S238" i="1"/>
  <c r="S238" i="5" s="1"/>
  <c r="P219" i="1"/>
  <c r="P223" i="1"/>
  <c r="P227" i="1"/>
  <c r="P231" i="1"/>
  <c r="P235" i="1"/>
  <c r="P239" i="1"/>
  <c r="N220" i="1"/>
  <c r="N224" i="1"/>
  <c r="N228" i="1"/>
  <c r="N232" i="1"/>
  <c r="N236" i="1"/>
  <c r="N240" i="1"/>
  <c r="F220" i="1"/>
  <c r="F224" i="1"/>
  <c r="F228" i="1"/>
  <c r="F232" i="1"/>
  <c r="F236" i="1"/>
  <c r="F240" i="1"/>
  <c r="B220" i="1"/>
  <c r="B224" i="1"/>
  <c r="B228" i="1"/>
  <c r="B232" i="1"/>
  <c r="B236" i="1"/>
  <c r="B240" i="1"/>
  <c r="E439" i="1"/>
  <c r="E439" i="5" s="1"/>
  <c r="P313" i="1"/>
  <c r="P279" i="1"/>
  <c r="G447" i="1"/>
  <c r="D324" i="1" s="1"/>
  <c r="S261" i="1"/>
  <c r="S261" i="5" s="1"/>
  <c r="S322" i="1"/>
  <c r="S322" i="5" s="1"/>
  <c r="S306" i="1"/>
  <c r="S293" i="1"/>
  <c r="S293" i="5" s="1"/>
  <c r="F425" i="1"/>
  <c r="F425" i="5" s="1"/>
  <c r="S265" i="1"/>
  <c r="S265" i="5" s="1"/>
  <c r="P248" i="1"/>
  <c r="S254" i="1"/>
  <c r="S254" i="5" s="1"/>
  <c r="S313" i="1"/>
  <c r="S313" i="5" s="1"/>
  <c r="F260" i="1"/>
  <c r="B268" i="1"/>
  <c r="B266" i="1"/>
  <c r="B247" i="1"/>
  <c r="N269" i="1"/>
  <c r="N256" i="1"/>
  <c r="N251" i="1"/>
  <c r="T254" i="1"/>
  <c r="T312" i="1"/>
  <c r="T275" i="1"/>
  <c r="F278" i="1"/>
  <c r="F247" i="1"/>
  <c r="F263" i="1"/>
  <c r="B279" i="1"/>
  <c r="N257" i="1"/>
  <c r="N248" i="1"/>
  <c r="T290" i="1"/>
  <c r="T296" i="1"/>
  <c r="T274" i="1"/>
  <c r="P292" i="1"/>
  <c r="P266" i="1"/>
  <c r="Y119" i="1"/>
  <c r="Y119" i="5" s="1"/>
  <c r="N314" i="1"/>
  <c r="P285" i="1"/>
  <c r="P275" i="1"/>
  <c r="G394" i="1"/>
  <c r="S255" i="1"/>
  <c r="S255" i="5" s="1"/>
  <c r="S302" i="1"/>
  <c r="S302" i="5" s="1"/>
  <c r="E394" i="1"/>
  <c r="E394" i="5" s="1"/>
  <c r="S277" i="1"/>
  <c r="S277" i="5" s="1"/>
  <c r="F410" i="1"/>
  <c r="F410" i="5" s="1"/>
  <c r="S267" i="1"/>
  <c r="S267" i="5" s="1"/>
  <c r="G421" i="1"/>
  <c r="D298" i="1" s="1"/>
  <c r="S256" i="1"/>
  <c r="S256" i="5" s="1"/>
  <c r="S319" i="1"/>
  <c r="F261" i="1"/>
  <c r="B280" i="1"/>
  <c r="B255" i="1"/>
  <c r="N246" i="1"/>
  <c r="N267" i="1"/>
  <c r="N255" i="1"/>
  <c r="T295" i="1"/>
  <c r="T277" i="1"/>
  <c r="T278" i="1"/>
  <c r="T221" i="1"/>
  <c r="T229" i="1"/>
  <c r="T236" i="1"/>
  <c r="T240" i="1"/>
  <c r="S220" i="1"/>
  <c r="S220" i="5" s="1"/>
  <c r="S224" i="1"/>
  <c r="S224" i="5" s="1"/>
  <c r="S228" i="1"/>
  <c r="S228" i="5" s="1"/>
  <c r="S232" i="1"/>
  <c r="S232" i="5" s="1"/>
  <c r="S236" i="1"/>
  <c r="S236" i="5" s="1"/>
  <c r="S240" i="1"/>
  <c r="S240" i="5" s="1"/>
  <c r="P221" i="1"/>
  <c r="P225" i="1"/>
  <c r="P229" i="1"/>
  <c r="P233" i="1"/>
  <c r="P237" i="1"/>
  <c r="N218" i="1"/>
  <c r="N222" i="1"/>
  <c r="N226" i="1"/>
  <c r="N230" i="1"/>
  <c r="N234" i="1"/>
  <c r="N238" i="1"/>
  <c r="F218" i="1"/>
  <c r="F222" i="1"/>
  <c r="F226" i="1"/>
  <c r="F230" i="1"/>
  <c r="F234" i="1"/>
  <c r="F238" i="1"/>
  <c r="B218" i="1"/>
  <c r="B222" i="1"/>
  <c r="B226" i="1"/>
  <c r="B230" i="1"/>
  <c r="B234" i="1"/>
  <c r="B238" i="1"/>
  <c r="P265" i="1"/>
  <c r="P259" i="1"/>
  <c r="P302" i="1"/>
  <c r="P306" i="1"/>
  <c r="S280" i="1"/>
  <c r="S280" i="5" s="1"/>
  <c r="F431" i="1"/>
  <c r="F431" i="5" s="1"/>
  <c r="S260" i="1"/>
  <c r="S260" i="5" s="1"/>
  <c r="P246" i="1"/>
  <c r="S249" i="1"/>
  <c r="S249" i="5" s="1"/>
  <c r="S290" i="1"/>
  <c r="F447" i="1"/>
  <c r="F447" i="5" s="1"/>
  <c r="S275" i="1"/>
  <c r="S275" i="5" s="1"/>
  <c r="F277" i="1"/>
  <c r="F252" i="1"/>
  <c r="F268" i="1"/>
  <c r="B253" i="1"/>
  <c r="N250" i="1"/>
  <c r="N249" i="1"/>
  <c r="N279" i="1"/>
  <c r="T263" i="1"/>
  <c r="T258" i="1"/>
  <c r="T250" i="1"/>
  <c r="T248" i="1"/>
  <c r="F255" i="1"/>
  <c r="B263" i="1"/>
  <c r="B260" i="1"/>
  <c r="N319" i="1"/>
  <c r="N321" i="1"/>
  <c r="N266" i="1"/>
  <c r="T267" i="1"/>
  <c r="T246" i="1"/>
  <c r="T256" i="1"/>
  <c r="P260" i="1"/>
  <c r="P250" i="1"/>
  <c r="P290" i="1"/>
  <c r="S314" i="1"/>
  <c r="S314" i="5" s="1"/>
  <c r="T314" i="1"/>
  <c r="P261" i="1"/>
  <c r="P255" i="1"/>
  <c r="P295" i="1"/>
  <c r="E421" i="1"/>
  <c r="E421" i="5" s="1"/>
  <c r="S274" i="1"/>
  <c r="G405" i="1"/>
  <c r="S258" i="1"/>
  <c r="S258" i="5" s="1"/>
  <c r="S321" i="1"/>
  <c r="S321" i="5" s="1"/>
  <c r="S251" i="1"/>
  <c r="S251" i="5" s="1"/>
  <c r="S294" i="1"/>
  <c r="S294" i="5" s="1"/>
  <c r="E410" i="1"/>
  <c r="E410" i="5" s="1"/>
  <c r="S279" i="1"/>
  <c r="S279" i="5" s="1"/>
  <c r="F280" i="1"/>
  <c r="F253" i="1"/>
  <c r="F269" i="1"/>
  <c r="B254" i="1"/>
  <c r="B274" i="1"/>
  <c r="B256" i="1"/>
  <c r="N280" i="1"/>
  <c r="N264" i="1"/>
  <c r="N302" i="1"/>
  <c r="T260" i="1"/>
  <c r="T311" i="1"/>
  <c r="T291" i="1"/>
  <c r="F254" i="1"/>
  <c r="F274" i="1"/>
  <c r="B277" i="1"/>
  <c r="N294" i="1"/>
  <c r="N291" i="1"/>
  <c r="N259" i="1"/>
  <c r="T255" i="1"/>
  <c r="T247" i="1"/>
  <c r="T302" i="1"/>
  <c r="P256" i="1"/>
  <c r="P296" i="1"/>
  <c r="P274" i="1"/>
  <c r="T232" i="1"/>
  <c r="T224" i="1"/>
  <c r="F365" i="1"/>
  <c r="T223" i="1"/>
  <c r="T231" i="1"/>
  <c r="T237" i="1"/>
  <c r="T217" i="1"/>
  <c r="S221" i="1"/>
  <c r="S221" i="5" s="1"/>
  <c r="S225" i="1"/>
  <c r="S225" i="5" s="1"/>
  <c r="S229" i="1"/>
  <c r="S229" i="5" s="1"/>
  <c r="S233" i="1"/>
  <c r="S233" i="5" s="1"/>
  <c r="S237" i="1"/>
  <c r="S237" i="5" s="1"/>
  <c r="S217" i="1"/>
  <c r="P218" i="1"/>
  <c r="P222" i="1"/>
  <c r="P226" i="1"/>
  <c r="P230" i="1"/>
  <c r="P234" i="1"/>
  <c r="P238" i="1"/>
  <c r="N219" i="1"/>
  <c r="N223" i="1"/>
  <c r="N227" i="1"/>
  <c r="N231" i="1"/>
  <c r="N235" i="1"/>
  <c r="N239" i="1"/>
  <c r="F219" i="1"/>
  <c r="F223" i="1"/>
  <c r="F227" i="1"/>
  <c r="F231" i="1"/>
  <c r="F235" i="1"/>
  <c r="F239" i="1"/>
  <c r="B219" i="1"/>
  <c r="B223" i="1"/>
  <c r="B227" i="1"/>
  <c r="B231" i="1"/>
  <c r="B235" i="1"/>
  <c r="B239" i="1"/>
  <c r="G439" i="1"/>
  <c r="D316" i="1" s="1"/>
  <c r="P277" i="1"/>
  <c r="P267" i="1"/>
  <c r="P319" i="1"/>
  <c r="S253" i="1"/>
  <c r="S253" i="5" s="1"/>
  <c r="S292" i="1"/>
  <c r="S292" i="5" s="1"/>
  <c r="E425" i="1"/>
  <c r="E425" i="5" s="1"/>
  <c r="S268" i="1"/>
  <c r="S268" i="5" s="1"/>
  <c r="G410" i="1"/>
  <c r="D287" i="1" s="1"/>
  <c r="D285" i="1" s="1"/>
  <c r="S257" i="1"/>
  <c r="S257" i="5" s="1"/>
  <c r="S296" i="1"/>
  <c r="S296" i="5" s="1"/>
  <c r="S246" i="1"/>
  <c r="S291" i="1"/>
  <c r="S291" i="5" s="1"/>
  <c r="F256" i="1"/>
  <c r="B267" i="1"/>
  <c r="B246" i="1"/>
  <c r="B249" i="1"/>
  <c r="N265" i="1"/>
  <c r="N253" i="1"/>
  <c r="N252" i="1"/>
  <c r="T252" i="1"/>
  <c r="T306" i="1"/>
  <c r="T268" i="1"/>
  <c r="F246" i="1"/>
  <c r="F259" i="1"/>
  <c r="B264" i="1"/>
  <c r="N320" i="1"/>
  <c r="N305" i="1"/>
  <c r="N290" i="1"/>
  <c r="T261" i="1"/>
  <c r="T294" i="1"/>
  <c r="T279" i="1"/>
  <c r="P268" i="1"/>
  <c r="P258" i="1"/>
  <c r="P305" i="1"/>
  <c r="P314" i="1"/>
  <c r="P269" i="1"/>
  <c r="P263" i="1"/>
  <c r="P311" i="1"/>
  <c r="S247" i="1"/>
  <c r="S247" i="5" s="1"/>
  <c r="S285" i="1"/>
  <c r="F405" i="1"/>
  <c r="F405" i="5" s="1"/>
  <c r="S266" i="1"/>
  <c r="S266" i="5" s="1"/>
  <c r="P249" i="1"/>
  <c r="S259" i="1"/>
  <c r="S259" i="5" s="1"/>
  <c r="S320" i="1"/>
  <c r="S320" i="5" s="1"/>
  <c r="S248" i="1"/>
  <c r="S248" i="5" s="1"/>
  <c r="S305" i="1"/>
  <c r="F257" i="1"/>
  <c r="B276" i="1"/>
  <c r="N295" i="1"/>
  <c r="N268" i="1"/>
  <c r="N312" i="1"/>
  <c r="T262" i="1"/>
  <c r="T257" i="1"/>
  <c r="T293" i="1"/>
  <c r="F275" i="1"/>
  <c r="F250" i="1"/>
  <c r="F266" i="1"/>
  <c r="B265" i="1"/>
  <c r="N277" i="1"/>
  <c r="N274" i="1"/>
  <c r="N306" i="1"/>
  <c r="T253" i="1"/>
  <c r="T285" i="1"/>
  <c r="T305" i="1"/>
  <c r="P280" i="1"/>
  <c r="P262" i="1"/>
  <c r="T234" i="1"/>
  <c r="T226" i="1"/>
  <c r="T218" i="1"/>
  <c r="F262" i="1"/>
  <c r="B275" i="1"/>
  <c r="B259" i="1"/>
  <c r="B269" i="1"/>
  <c r="N311" i="1"/>
  <c r="N285" i="1"/>
  <c r="N322" i="1"/>
  <c r="T259" i="1"/>
  <c r="T251" i="1"/>
  <c r="T292" i="1"/>
  <c r="P276" i="1"/>
  <c r="P254" i="1"/>
  <c r="P320" i="1"/>
  <c r="T228" i="1"/>
  <c r="T220" i="1"/>
  <c r="G365" i="1"/>
  <c r="E365" i="1"/>
  <c r="T219" i="1"/>
  <c r="T227" i="1"/>
  <c r="T235" i="1"/>
  <c r="T239" i="1"/>
  <c r="S219" i="1"/>
  <c r="S219" i="5" s="1"/>
  <c r="S223" i="1"/>
  <c r="S223" i="5" s="1"/>
  <c r="S227" i="1"/>
  <c r="S227" i="5" s="1"/>
  <c r="S231" i="1"/>
  <c r="S231" i="5" s="1"/>
  <c r="S235" i="1"/>
  <c r="S235" i="5" s="1"/>
  <c r="S239" i="1"/>
  <c r="S239" i="5" s="1"/>
  <c r="P217" i="1"/>
  <c r="P220" i="1"/>
  <c r="P224" i="1"/>
  <c r="P228" i="1"/>
  <c r="P232" i="1"/>
  <c r="P236" i="1"/>
  <c r="P240" i="1"/>
  <c r="N221" i="1"/>
  <c r="N225" i="1"/>
  <c r="N229" i="1"/>
  <c r="N233" i="1"/>
  <c r="N237" i="1"/>
  <c r="N217" i="1"/>
  <c r="F221" i="1"/>
  <c r="F225" i="1"/>
  <c r="F229" i="1"/>
  <c r="F233" i="1"/>
  <c r="F237" i="1"/>
  <c r="F217" i="1"/>
  <c r="B221" i="1"/>
  <c r="B225" i="1"/>
  <c r="B229" i="1"/>
  <c r="B233" i="1"/>
  <c r="B237" i="1"/>
  <c r="B217" i="1"/>
  <c r="P257" i="1"/>
  <c r="P251" i="1"/>
  <c r="P293" i="1"/>
  <c r="E405" i="1"/>
  <c r="E405" i="5" s="1"/>
  <c r="S269" i="1"/>
  <c r="S269" i="5" s="1"/>
  <c r="G425" i="1"/>
  <c r="D302" i="1" s="1"/>
  <c r="S252" i="1"/>
  <c r="S252" i="5" s="1"/>
  <c r="S311" i="1"/>
  <c r="E431" i="1"/>
  <c r="E431" i="5" s="1"/>
  <c r="S276" i="1"/>
  <c r="S276" i="5" s="1"/>
  <c r="G431" i="1"/>
  <c r="D308" i="1" s="1"/>
  <c r="S262" i="1"/>
  <c r="S262" i="5" s="1"/>
  <c r="P247" i="1"/>
  <c r="F248" i="1"/>
  <c r="F264" i="1"/>
  <c r="B252" i="1"/>
  <c r="B262" i="1"/>
  <c r="N247" i="1"/>
  <c r="N292" i="1"/>
  <c r="N260" i="1"/>
  <c r="N275" i="1"/>
  <c r="T322" i="1"/>
  <c r="T264" i="1"/>
  <c r="T280" i="1"/>
  <c r="F279" i="1"/>
  <c r="F251" i="1"/>
  <c r="F267" i="1"/>
  <c r="B258" i="1"/>
  <c r="B257" i="1"/>
  <c r="B250" i="1"/>
  <c r="N276" i="1"/>
  <c r="N296" i="1"/>
  <c r="N263" i="1"/>
  <c r="T276" i="1"/>
  <c r="T265" i="1"/>
  <c r="T249" i="1"/>
  <c r="P252" i="1"/>
  <c r="P312" i="1"/>
  <c r="P278" i="1"/>
  <c r="F439" i="1"/>
  <c r="F439" i="5" s="1"/>
  <c r="P253" i="1"/>
  <c r="P321" i="1"/>
  <c r="P291" i="1"/>
  <c r="F394" i="1"/>
  <c r="F394" i="5" s="1"/>
  <c r="S263" i="1"/>
  <c r="S263" i="5" s="1"/>
  <c r="S312" i="1"/>
  <c r="S312" i="5" s="1"/>
  <c r="S250" i="1"/>
  <c r="S250" i="5" s="1"/>
  <c r="S295" i="1"/>
  <c r="S295" i="5" s="1"/>
  <c r="E447" i="1"/>
  <c r="E447" i="5" s="1"/>
  <c r="S278" i="1"/>
  <c r="S278" i="5" s="1"/>
  <c r="F421" i="1"/>
  <c r="F421" i="5" s="1"/>
  <c r="S264" i="1"/>
  <c r="S264" i="5" s="1"/>
  <c r="F276" i="1"/>
  <c r="F276" i="5" s="1"/>
  <c r="F249" i="1"/>
  <c r="F265" i="1"/>
  <c r="B248" i="1"/>
  <c r="B251" i="1"/>
  <c r="N262" i="1"/>
  <c r="N261" i="1"/>
  <c r="N313" i="1"/>
  <c r="N258" i="1"/>
  <c r="T266" i="1"/>
  <c r="T321" i="1"/>
  <c r="T269" i="1"/>
  <c r="F258" i="1"/>
  <c r="B261" i="1"/>
  <c r="B278" i="1"/>
  <c r="N254" i="1"/>
  <c r="N278" i="1"/>
  <c r="N293" i="1"/>
  <c r="T319" i="1"/>
  <c r="T313" i="1"/>
  <c r="T320" i="1"/>
  <c r="P264" i="1"/>
  <c r="P322" i="1"/>
  <c r="P294" i="1"/>
  <c r="T230" i="1"/>
  <c r="T222" i="1"/>
  <c r="C449" i="5"/>
  <c r="J271" i="1"/>
  <c r="J282" i="1"/>
  <c r="J242" i="1"/>
  <c r="R112" i="5"/>
  <c r="R117" i="1"/>
  <c r="R117" i="5" s="1"/>
  <c r="R9" i="5"/>
  <c r="R34" i="1"/>
  <c r="R79" i="1"/>
  <c r="R79" i="5" s="1"/>
  <c r="R77" i="5"/>
  <c r="R38" i="5"/>
  <c r="R63" i="1"/>
  <c r="R63" i="5" s="1"/>
  <c r="R95" i="1"/>
  <c r="R95" i="5" s="1"/>
  <c r="R93" i="5"/>
  <c r="R82" i="5"/>
  <c r="R90" i="1"/>
  <c r="R90" i="5" s="1"/>
  <c r="H205" i="5"/>
  <c r="C21" i="2"/>
  <c r="K242" i="6" l="1"/>
  <c r="K325" i="4"/>
  <c r="K325" i="6" s="1"/>
  <c r="C322" i="4"/>
  <c r="C324" i="6"/>
  <c r="C320" i="4"/>
  <c r="C321" i="4"/>
  <c r="C319" i="4"/>
  <c r="M63" i="6"/>
  <c r="M101" i="4"/>
  <c r="M101" i="6" s="1"/>
  <c r="M98" i="6"/>
  <c r="E242" i="6"/>
  <c r="R242" i="6"/>
  <c r="Q321" i="4"/>
  <c r="Q320" i="4"/>
  <c r="Q324" i="6"/>
  <c r="Q319" i="4"/>
  <c r="Q322" i="4"/>
  <c r="C287" i="6"/>
  <c r="C285" i="4"/>
  <c r="Q287" i="6"/>
  <c r="Q285" i="4"/>
  <c r="M32" i="1"/>
  <c r="M32" i="5" s="1"/>
  <c r="M88" i="1"/>
  <c r="M88" i="5" s="1"/>
  <c r="M60" i="1"/>
  <c r="M60" i="5" s="1"/>
  <c r="M11" i="1"/>
  <c r="M11" i="5" s="1"/>
  <c r="M72" i="1"/>
  <c r="M72" i="5" s="1"/>
  <c r="M10" i="1"/>
  <c r="M10" i="5" s="1"/>
  <c r="M58" i="1"/>
  <c r="M58" i="5" s="1"/>
  <c r="M112" i="1"/>
  <c r="M41" i="1"/>
  <c r="M41" i="5" s="1"/>
  <c r="M93" i="1"/>
  <c r="M71" i="1"/>
  <c r="M71" i="5" s="1"/>
  <c r="M29" i="1"/>
  <c r="M29" i="5" s="1"/>
  <c r="M25" i="1"/>
  <c r="M25" i="5" s="1"/>
  <c r="M15" i="1"/>
  <c r="M15" i="5" s="1"/>
  <c r="M86" i="1"/>
  <c r="M86" i="5" s="1"/>
  <c r="M14" i="1"/>
  <c r="M14" i="5" s="1"/>
  <c r="M69" i="1"/>
  <c r="M69" i="5" s="1"/>
  <c r="M105" i="1"/>
  <c r="M105" i="5" s="1"/>
  <c r="M46" i="1"/>
  <c r="M46" i="5" s="1"/>
  <c r="M38" i="1"/>
  <c r="M59" i="1"/>
  <c r="M59" i="5" s="1"/>
  <c r="M19" i="1"/>
  <c r="M19" i="5" s="1"/>
  <c r="M57" i="1"/>
  <c r="M57" i="5" s="1"/>
  <c r="M18" i="1"/>
  <c r="M18" i="5" s="1"/>
  <c r="M53" i="1"/>
  <c r="M53" i="5" s="1"/>
  <c r="M104" i="1"/>
  <c r="M12" i="1"/>
  <c r="M12" i="5" s="1"/>
  <c r="M42" i="1"/>
  <c r="M42" i="5" s="1"/>
  <c r="M44" i="1"/>
  <c r="M44" i="5" s="1"/>
  <c r="M54" i="1"/>
  <c r="M54" i="5" s="1"/>
  <c r="M9" i="1"/>
  <c r="M23" i="1"/>
  <c r="M23" i="5" s="1"/>
  <c r="M55" i="1"/>
  <c r="M55" i="5" s="1"/>
  <c r="M22" i="1"/>
  <c r="M22" i="5" s="1"/>
  <c r="M114" i="1"/>
  <c r="M114" i="5" s="1"/>
  <c r="M326" i="5"/>
  <c r="M16" i="1"/>
  <c r="M16" i="5" s="1"/>
  <c r="M52" i="1"/>
  <c r="M52" i="5" s="1"/>
  <c r="M27" i="1"/>
  <c r="M27" i="5" s="1"/>
  <c r="M70" i="1"/>
  <c r="M70" i="5" s="1"/>
  <c r="M61" i="1"/>
  <c r="M61" i="5" s="1"/>
  <c r="M20" i="1"/>
  <c r="M20" i="5" s="1"/>
  <c r="M45" i="1"/>
  <c r="M45" i="5" s="1"/>
  <c r="M66" i="1"/>
  <c r="M31" i="1"/>
  <c r="M31" i="5" s="1"/>
  <c r="M115" i="1"/>
  <c r="M115" i="5" s="1"/>
  <c r="M43" i="1"/>
  <c r="M43" i="5" s="1"/>
  <c r="M83" i="1"/>
  <c r="M83" i="5" s="1"/>
  <c r="M51" i="1"/>
  <c r="M51" i="5" s="1"/>
  <c r="M26" i="1"/>
  <c r="M26" i="5" s="1"/>
  <c r="M87" i="1"/>
  <c r="M87" i="5" s="1"/>
  <c r="M13" i="1"/>
  <c r="M13" i="5" s="1"/>
  <c r="M85" i="1"/>
  <c r="M85" i="5" s="1"/>
  <c r="M30" i="1"/>
  <c r="M30" i="5" s="1"/>
  <c r="M49" i="1"/>
  <c r="M49" i="5" s="1"/>
  <c r="M24" i="1"/>
  <c r="M24" i="5" s="1"/>
  <c r="M106" i="1"/>
  <c r="M106" i="5" s="1"/>
  <c r="M47" i="1"/>
  <c r="M47" i="5" s="1"/>
  <c r="M68" i="1"/>
  <c r="M68" i="5" s="1"/>
  <c r="M56" i="1"/>
  <c r="M56" i="5" s="1"/>
  <c r="M40" i="1"/>
  <c r="M40" i="5" s="1"/>
  <c r="M107" i="1"/>
  <c r="M107" i="5" s="1"/>
  <c r="M48" i="1"/>
  <c r="M48" i="5" s="1"/>
  <c r="M84" i="1"/>
  <c r="M84" i="5" s="1"/>
  <c r="M28" i="1"/>
  <c r="M28" i="5" s="1"/>
  <c r="M77" i="1"/>
  <c r="M21" i="1"/>
  <c r="M21" i="5" s="1"/>
  <c r="M17" i="1"/>
  <c r="M17" i="5" s="1"/>
  <c r="M67" i="1"/>
  <c r="M67" i="5" s="1"/>
  <c r="M39" i="1"/>
  <c r="M39" i="5" s="1"/>
  <c r="M113" i="1"/>
  <c r="M113" i="5" s="1"/>
  <c r="M50" i="1"/>
  <c r="M50" i="5" s="1"/>
  <c r="M82" i="1"/>
  <c r="N205" i="1"/>
  <c r="N195" i="5"/>
  <c r="L63" i="6"/>
  <c r="K302" i="6"/>
  <c r="M302" i="4"/>
  <c r="M302" i="6" s="1"/>
  <c r="K287" i="6"/>
  <c r="K285" i="4"/>
  <c r="U98" i="4"/>
  <c r="Q101" i="4"/>
  <c r="Q98" i="6"/>
  <c r="Q242" i="6"/>
  <c r="Q325" i="4"/>
  <c r="Q325" i="6" s="1"/>
  <c r="C302" i="6"/>
  <c r="E302" i="4"/>
  <c r="E302" i="6" s="1"/>
  <c r="R329" i="4"/>
  <c r="R329" i="6" s="1"/>
  <c r="Q99" i="6"/>
  <c r="U99" i="4"/>
  <c r="U99" i="6" s="1"/>
  <c r="M329" i="4"/>
  <c r="M329" i="6" s="1"/>
  <c r="M99" i="6"/>
  <c r="M283" i="4"/>
  <c r="K282" i="6"/>
  <c r="K319" i="4"/>
  <c r="K322" i="4"/>
  <c r="K324" i="6"/>
  <c r="K321" i="4"/>
  <c r="K320" i="4"/>
  <c r="E329" i="4"/>
  <c r="L99" i="6"/>
  <c r="P99" i="4"/>
  <c r="C325" i="4"/>
  <c r="C325" i="6" s="1"/>
  <c r="C242" i="6"/>
  <c r="Q302" i="6"/>
  <c r="R302" i="4"/>
  <c r="R302" i="6" s="1"/>
  <c r="P98" i="4"/>
  <c r="L101" i="4"/>
  <c r="L101" i="6" s="1"/>
  <c r="L98" i="6"/>
  <c r="M242" i="6"/>
  <c r="O326" i="1"/>
  <c r="O252" i="1" s="1"/>
  <c r="O252" i="5" s="1"/>
  <c r="O226" i="1"/>
  <c r="O226" i="5" s="1"/>
  <c r="O229" i="1"/>
  <c r="O229" i="5" s="1"/>
  <c r="O251" i="1"/>
  <c r="O251" i="5" s="1"/>
  <c r="O237" i="1"/>
  <c r="O237" i="5" s="1"/>
  <c r="O291" i="1"/>
  <c r="O291" i="5" s="1"/>
  <c r="O262" i="1"/>
  <c r="O262" i="5" s="1"/>
  <c r="O275" i="1"/>
  <c r="O275" i="5" s="1"/>
  <c r="O246" i="1"/>
  <c r="O246" i="5" s="1"/>
  <c r="O220" i="1"/>
  <c r="O220" i="5" s="1"/>
  <c r="M188" i="1"/>
  <c r="U326" i="1" s="1"/>
  <c r="L195" i="1"/>
  <c r="L205" i="1" s="1"/>
  <c r="L205" i="5" s="1"/>
  <c r="T230" i="5"/>
  <c r="T313" i="5"/>
  <c r="N293" i="5"/>
  <c r="N254" i="5"/>
  <c r="T269" i="5"/>
  <c r="T266" i="5"/>
  <c r="N313" i="5"/>
  <c r="N262" i="5"/>
  <c r="T249" i="5"/>
  <c r="T276" i="5"/>
  <c r="N296" i="5"/>
  <c r="T264" i="5"/>
  <c r="N275" i="5"/>
  <c r="N292" i="5"/>
  <c r="N237" i="5"/>
  <c r="N229" i="5"/>
  <c r="N221" i="5"/>
  <c r="T235" i="5"/>
  <c r="T219" i="5"/>
  <c r="T228" i="5"/>
  <c r="T251" i="5"/>
  <c r="N322" i="5"/>
  <c r="T226" i="5"/>
  <c r="N277" i="5"/>
  <c r="T293" i="5"/>
  <c r="T262" i="5"/>
  <c r="N268" i="5"/>
  <c r="T294" i="5"/>
  <c r="N320" i="5"/>
  <c r="N252" i="5"/>
  <c r="N265" i="5"/>
  <c r="N239" i="5"/>
  <c r="N231" i="5"/>
  <c r="N223" i="5"/>
  <c r="T237" i="5"/>
  <c r="T223" i="5"/>
  <c r="T224" i="5"/>
  <c r="T302" i="5"/>
  <c r="T255" i="5"/>
  <c r="N291" i="5"/>
  <c r="N302" i="5"/>
  <c r="N280" i="5"/>
  <c r="N266" i="5"/>
  <c r="T248" i="5"/>
  <c r="T258" i="5"/>
  <c r="N279" i="5"/>
  <c r="N250" i="5"/>
  <c r="N234" i="5"/>
  <c r="N226" i="5"/>
  <c r="N218" i="5"/>
  <c r="T236" i="5"/>
  <c r="T221" i="5"/>
  <c r="T277" i="5"/>
  <c r="N255" i="5"/>
  <c r="N314" i="5"/>
  <c r="T296" i="5"/>
  <c r="N248" i="5"/>
  <c r="T312" i="5"/>
  <c r="N251" i="5"/>
  <c r="N269" i="5"/>
  <c r="N236" i="5"/>
  <c r="N228" i="5"/>
  <c r="N220" i="5"/>
  <c r="T238" i="5"/>
  <c r="T225" i="5"/>
  <c r="T222" i="5"/>
  <c r="T320" i="5"/>
  <c r="N278" i="5"/>
  <c r="T321" i="5"/>
  <c r="N258" i="5"/>
  <c r="N261" i="5"/>
  <c r="T265" i="5"/>
  <c r="N263" i="5"/>
  <c r="N276" i="5"/>
  <c r="T280" i="5"/>
  <c r="T322" i="5"/>
  <c r="N260" i="5"/>
  <c r="N247" i="5"/>
  <c r="N233" i="5"/>
  <c r="N225" i="5"/>
  <c r="T239" i="5"/>
  <c r="T227" i="5"/>
  <c r="T220" i="5"/>
  <c r="T292" i="5"/>
  <c r="T259" i="5"/>
  <c r="T218" i="5"/>
  <c r="T234" i="5"/>
  <c r="T253" i="5"/>
  <c r="T257" i="5"/>
  <c r="N312" i="5"/>
  <c r="N295" i="5"/>
  <c r="T279" i="5"/>
  <c r="T261" i="5"/>
  <c r="T268" i="5"/>
  <c r="T252" i="5"/>
  <c r="N253" i="5"/>
  <c r="N235" i="5"/>
  <c r="N227" i="5"/>
  <c r="N219" i="5"/>
  <c r="T231" i="5"/>
  <c r="T232" i="5"/>
  <c r="T247" i="5"/>
  <c r="N259" i="5"/>
  <c r="N294" i="5"/>
  <c r="T291" i="5"/>
  <c r="T260" i="5"/>
  <c r="N264" i="5"/>
  <c r="T314" i="5"/>
  <c r="T256" i="5"/>
  <c r="T267" i="5"/>
  <c r="N321" i="5"/>
  <c r="T250" i="5"/>
  <c r="T263" i="5"/>
  <c r="N249" i="5"/>
  <c r="N238" i="5"/>
  <c r="N230" i="5"/>
  <c r="N222" i="5"/>
  <c r="T240" i="5"/>
  <c r="T229" i="5"/>
  <c r="T278" i="5"/>
  <c r="T295" i="5"/>
  <c r="N267" i="5"/>
  <c r="N257" i="5"/>
  <c r="T275" i="5"/>
  <c r="T254" i="5"/>
  <c r="N256" i="5"/>
  <c r="N240" i="5"/>
  <c r="N232" i="5"/>
  <c r="N224" i="5"/>
  <c r="T233" i="5"/>
  <c r="J322" i="1"/>
  <c r="J322" i="5" s="1"/>
  <c r="J320" i="1"/>
  <c r="J320" i="5" s="1"/>
  <c r="J321" i="1"/>
  <c r="J321" i="5" s="1"/>
  <c r="J319" i="1"/>
  <c r="J319" i="5" s="1"/>
  <c r="F298" i="1"/>
  <c r="F298" i="5" s="1"/>
  <c r="F308" i="1"/>
  <c r="F308" i="5" s="1"/>
  <c r="D313" i="1"/>
  <c r="D311" i="1"/>
  <c r="D314" i="1"/>
  <c r="D312" i="1"/>
  <c r="D296" i="1"/>
  <c r="D294" i="1"/>
  <c r="D292" i="1"/>
  <c r="D290" i="1"/>
  <c r="D295" i="1"/>
  <c r="D293" i="1"/>
  <c r="D291" i="1"/>
  <c r="B298" i="1"/>
  <c r="B298" i="5" s="1"/>
  <c r="B316" i="1"/>
  <c r="B316" i="5" s="1"/>
  <c r="J313" i="1"/>
  <c r="J311" i="1"/>
  <c r="J314" i="1"/>
  <c r="J312" i="1"/>
  <c r="F316" i="1"/>
  <c r="F316" i="5" s="1"/>
  <c r="F324" i="1"/>
  <c r="F324" i="5" s="1"/>
  <c r="D306" i="1"/>
  <c r="D305" i="1"/>
  <c r="D322" i="1"/>
  <c r="D321" i="1"/>
  <c r="D320" i="1"/>
  <c r="D319" i="1"/>
  <c r="B287" i="1"/>
  <c r="B287" i="5" s="1"/>
  <c r="J296" i="1"/>
  <c r="J296" i="5" s="1"/>
  <c r="J294" i="1"/>
  <c r="J294" i="5" s="1"/>
  <c r="J292" i="1"/>
  <c r="J292" i="5" s="1"/>
  <c r="J290" i="1"/>
  <c r="J290" i="5" s="1"/>
  <c r="J295" i="1"/>
  <c r="J295" i="5" s="1"/>
  <c r="J293" i="1"/>
  <c r="J293" i="5" s="1"/>
  <c r="J291" i="1"/>
  <c r="J291" i="5" s="1"/>
  <c r="B308" i="1"/>
  <c r="B308" i="5" s="1"/>
  <c r="J306" i="1"/>
  <c r="J306" i="5" s="1"/>
  <c r="J305" i="1"/>
  <c r="J305" i="5" s="1"/>
  <c r="B324" i="1"/>
  <c r="B324" i="5" s="1"/>
  <c r="P107" i="6"/>
  <c r="P115" i="6"/>
  <c r="P113" i="6"/>
  <c r="P105" i="6"/>
  <c r="P88" i="6"/>
  <c r="P84" i="6"/>
  <c r="P79" i="4"/>
  <c r="P77" i="6"/>
  <c r="T17" i="6"/>
  <c r="U17" i="4"/>
  <c r="U17" i="6" s="1"/>
  <c r="T22" i="6"/>
  <c r="U22" i="4"/>
  <c r="U22" i="6" s="1"/>
  <c r="T43" i="6"/>
  <c r="U43" i="4"/>
  <c r="U43" i="6" s="1"/>
  <c r="T59" i="6"/>
  <c r="U59" i="4"/>
  <c r="U59" i="6" s="1"/>
  <c r="T42" i="6"/>
  <c r="U42" i="4"/>
  <c r="U42" i="6" s="1"/>
  <c r="T58" i="6"/>
  <c r="U58" i="4"/>
  <c r="U58" i="6" s="1"/>
  <c r="T15" i="6"/>
  <c r="U15" i="4"/>
  <c r="U15" i="6" s="1"/>
  <c r="T20" i="6"/>
  <c r="U20" i="4"/>
  <c r="U20" i="6" s="1"/>
  <c r="T41" i="6"/>
  <c r="U41" i="4"/>
  <c r="U41" i="6" s="1"/>
  <c r="T57" i="6"/>
  <c r="U57" i="4"/>
  <c r="U57" i="6" s="1"/>
  <c r="T10" i="6"/>
  <c r="U10" i="4"/>
  <c r="U10" i="6" s="1"/>
  <c r="T26" i="6"/>
  <c r="U26" i="4"/>
  <c r="U26" i="6" s="1"/>
  <c r="T47" i="6"/>
  <c r="U47" i="4"/>
  <c r="U47" i="6" s="1"/>
  <c r="T67" i="6"/>
  <c r="U67" i="4"/>
  <c r="U67" i="6" s="1"/>
  <c r="T46" i="6"/>
  <c r="U46" i="4"/>
  <c r="U46" i="6" s="1"/>
  <c r="T117" i="4"/>
  <c r="T117" i="6" s="1"/>
  <c r="T112" i="6"/>
  <c r="U112" i="4"/>
  <c r="AA112" i="4" s="1"/>
  <c r="AA112" i="6" s="1"/>
  <c r="T19" i="6"/>
  <c r="U19" i="4"/>
  <c r="U19" i="6" s="1"/>
  <c r="T24" i="6"/>
  <c r="U24" i="4"/>
  <c r="U24" i="6" s="1"/>
  <c r="T45" i="6"/>
  <c r="U45" i="4"/>
  <c r="U45" i="6" s="1"/>
  <c r="T61" i="6"/>
  <c r="U61" i="4"/>
  <c r="U61" i="6" s="1"/>
  <c r="T82" i="6"/>
  <c r="T90" i="4"/>
  <c r="T90" i="6" s="1"/>
  <c r="U82" i="4"/>
  <c r="T21" i="6"/>
  <c r="U21" i="4"/>
  <c r="U21" i="6" s="1"/>
  <c r="T29" i="6"/>
  <c r="U29" i="4"/>
  <c r="U29" i="6" s="1"/>
  <c r="T70" i="6"/>
  <c r="U70" i="4"/>
  <c r="U70" i="6" s="1"/>
  <c r="T87" i="6"/>
  <c r="U87" i="4"/>
  <c r="U87" i="6" s="1"/>
  <c r="T77" i="6"/>
  <c r="T79" i="4"/>
  <c r="T79" i="6" s="1"/>
  <c r="U77" i="4"/>
  <c r="T88" i="6"/>
  <c r="U88" i="4"/>
  <c r="U88" i="6" s="1"/>
  <c r="T23" i="6"/>
  <c r="U23" i="4"/>
  <c r="U23" i="6" s="1"/>
  <c r="T31" i="6"/>
  <c r="U31" i="4"/>
  <c r="U31" i="6" s="1"/>
  <c r="T44" i="6"/>
  <c r="U44" i="4"/>
  <c r="U44" i="6" s="1"/>
  <c r="T52" i="6"/>
  <c r="U52" i="4"/>
  <c r="U52" i="6" s="1"/>
  <c r="T60" i="6"/>
  <c r="U60" i="4"/>
  <c r="U60" i="6" s="1"/>
  <c r="T72" i="6"/>
  <c r="U72" i="4"/>
  <c r="U72" i="6" s="1"/>
  <c r="T106" i="6"/>
  <c r="U106" i="4"/>
  <c r="U106" i="6" s="1"/>
  <c r="T113" i="6"/>
  <c r="U113" i="4"/>
  <c r="U113" i="6" s="1"/>
  <c r="P106" i="6"/>
  <c r="AA106" i="4"/>
  <c r="AA106" i="6" s="1"/>
  <c r="P114" i="6"/>
  <c r="P112" i="6"/>
  <c r="P117" i="4"/>
  <c r="P93" i="6"/>
  <c r="P95" i="4"/>
  <c r="P71" i="6"/>
  <c r="P67" i="6"/>
  <c r="P59" i="6"/>
  <c r="AA59" i="4"/>
  <c r="AA59" i="6" s="1"/>
  <c r="V59" i="4"/>
  <c r="P55" i="6"/>
  <c r="P51" i="6"/>
  <c r="V47" i="4"/>
  <c r="P47" i="6"/>
  <c r="AA47" i="4"/>
  <c r="AA47" i="6" s="1"/>
  <c r="P43" i="6"/>
  <c r="AA43" i="4"/>
  <c r="AA43" i="6" s="1"/>
  <c r="V43" i="4"/>
  <c r="P39" i="6"/>
  <c r="P30" i="6"/>
  <c r="AA26" i="4"/>
  <c r="AA26" i="6" s="1"/>
  <c r="V26" i="4"/>
  <c r="P26" i="6"/>
  <c r="P22" i="6"/>
  <c r="AA22" i="4"/>
  <c r="AA22" i="6" s="1"/>
  <c r="V22" i="4"/>
  <c r="P87" i="6"/>
  <c r="P83" i="6"/>
  <c r="P70" i="6"/>
  <c r="AA70" i="4"/>
  <c r="AA70" i="6" s="1"/>
  <c r="V70" i="4"/>
  <c r="P66" i="6"/>
  <c r="P74" i="4"/>
  <c r="P29" i="6"/>
  <c r="AA29" i="4"/>
  <c r="AA29" i="6" s="1"/>
  <c r="V29" i="4"/>
  <c r="P25" i="6"/>
  <c r="P21" i="6"/>
  <c r="P17" i="6"/>
  <c r="AA17" i="4"/>
  <c r="AA17" i="6" s="1"/>
  <c r="V17" i="4"/>
  <c r="P13" i="6"/>
  <c r="P9" i="6"/>
  <c r="P34" i="4"/>
  <c r="V120" i="6"/>
  <c r="L112" i="5"/>
  <c r="L117" i="1"/>
  <c r="L117" i="5" s="1"/>
  <c r="L9" i="5"/>
  <c r="L34" i="1"/>
  <c r="L34" i="5" s="1"/>
  <c r="L77" i="5"/>
  <c r="L79" i="1"/>
  <c r="L79" i="5" s="1"/>
  <c r="Q74" i="1"/>
  <c r="Q74" i="5" s="1"/>
  <c r="Q66" i="5"/>
  <c r="Q90" i="1"/>
  <c r="Q90" i="5" s="1"/>
  <c r="Q82" i="5"/>
  <c r="Q38" i="5"/>
  <c r="Q63" i="1"/>
  <c r="Q63" i="5" s="1"/>
  <c r="Q77" i="5"/>
  <c r="Q79" i="1"/>
  <c r="Q79" i="5" s="1"/>
  <c r="P69" i="6"/>
  <c r="V61" i="4"/>
  <c r="P61" i="6"/>
  <c r="AA61" i="4"/>
  <c r="AA61" i="6" s="1"/>
  <c r="V57" i="4"/>
  <c r="P57" i="6"/>
  <c r="AA57" i="4"/>
  <c r="AA57" i="6" s="1"/>
  <c r="P53" i="6"/>
  <c r="P49" i="6"/>
  <c r="P45" i="6"/>
  <c r="AA41" i="4"/>
  <c r="AA41" i="6" s="1"/>
  <c r="V41" i="4"/>
  <c r="P41" i="6"/>
  <c r="P32" i="6"/>
  <c r="P28" i="6"/>
  <c r="AA24" i="4"/>
  <c r="AA24" i="6" s="1"/>
  <c r="V24" i="4"/>
  <c r="P24" i="6"/>
  <c r="AA20" i="4"/>
  <c r="AA20" i="6" s="1"/>
  <c r="V20" i="4"/>
  <c r="P20" i="6"/>
  <c r="P85" i="6"/>
  <c r="P72" i="6"/>
  <c r="P68" i="6"/>
  <c r="P60" i="6"/>
  <c r="AA60" i="4"/>
  <c r="AA60" i="6" s="1"/>
  <c r="V60" i="4"/>
  <c r="P56" i="6"/>
  <c r="P52" i="6"/>
  <c r="AA52" i="4"/>
  <c r="AA52" i="6" s="1"/>
  <c r="V52" i="4"/>
  <c r="P48" i="6"/>
  <c r="P44" i="6"/>
  <c r="P40" i="6"/>
  <c r="P31" i="6"/>
  <c r="AA31" i="4"/>
  <c r="AA31" i="6" s="1"/>
  <c r="V31" i="4"/>
  <c r="P27" i="6"/>
  <c r="P23" i="6"/>
  <c r="AA23" i="4"/>
  <c r="AA23" i="6" s="1"/>
  <c r="V23" i="4"/>
  <c r="V19" i="4"/>
  <c r="P19" i="6"/>
  <c r="AA19" i="4"/>
  <c r="AA19" i="6" s="1"/>
  <c r="AA15" i="4"/>
  <c r="AA15" i="6" s="1"/>
  <c r="V15" i="4"/>
  <c r="P15" i="6"/>
  <c r="P11" i="6"/>
  <c r="P18" i="6"/>
  <c r="P14" i="6"/>
  <c r="AA10" i="4"/>
  <c r="AA10" i="6" s="1"/>
  <c r="V10" i="4"/>
  <c r="P10" i="6"/>
  <c r="T34" i="4"/>
  <c r="T34" i="6" s="1"/>
  <c r="T9" i="6"/>
  <c r="U9" i="4"/>
  <c r="T14" i="6"/>
  <c r="U14" i="4"/>
  <c r="U14" i="6" s="1"/>
  <c r="T30" i="6"/>
  <c r="U30" i="4"/>
  <c r="U30" i="6" s="1"/>
  <c r="T51" i="6"/>
  <c r="U51" i="4"/>
  <c r="U51" i="6" s="1"/>
  <c r="T71" i="6"/>
  <c r="U71" i="4"/>
  <c r="U71" i="6" s="1"/>
  <c r="T50" i="6"/>
  <c r="U50" i="4"/>
  <c r="U50" i="6" s="1"/>
  <c r="T114" i="6"/>
  <c r="U114" i="4"/>
  <c r="U114" i="6" s="1"/>
  <c r="T12" i="6"/>
  <c r="U12" i="4"/>
  <c r="U12" i="6" s="1"/>
  <c r="T28" i="6"/>
  <c r="U28" i="4"/>
  <c r="U28" i="6" s="1"/>
  <c r="T49" i="6"/>
  <c r="U49" i="4"/>
  <c r="U49" i="6" s="1"/>
  <c r="T69" i="6"/>
  <c r="U69" i="4"/>
  <c r="U69" i="6" s="1"/>
  <c r="T13" i="6"/>
  <c r="U13" i="4"/>
  <c r="U13" i="6" s="1"/>
  <c r="T18" i="6"/>
  <c r="U18" i="4"/>
  <c r="U18" i="6" s="1"/>
  <c r="T39" i="6"/>
  <c r="U39" i="4"/>
  <c r="U39" i="6" s="1"/>
  <c r="T55" i="6"/>
  <c r="U55" i="4"/>
  <c r="U55" i="6" s="1"/>
  <c r="T38" i="6"/>
  <c r="T63" i="4"/>
  <c r="U38" i="4"/>
  <c r="T54" i="6"/>
  <c r="U54" i="4"/>
  <c r="U54" i="6" s="1"/>
  <c r="T11" i="6"/>
  <c r="U11" i="4"/>
  <c r="U11" i="6" s="1"/>
  <c r="T16" i="6"/>
  <c r="U16" i="4"/>
  <c r="U16" i="6" s="1"/>
  <c r="T32" i="6"/>
  <c r="U32" i="4"/>
  <c r="U32" i="6" s="1"/>
  <c r="T53" i="6"/>
  <c r="U53" i="4"/>
  <c r="U53" i="6" s="1"/>
  <c r="T95" i="4"/>
  <c r="T95" i="6" s="1"/>
  <c r="T93" i="6"/>
  <c r="U93" i="4"/>
  <c r="AA93" i="4" s="1"/>
  <c r="AA93" i="6" s="1"/>
  <c r="T86" i="6"/>
  <c r="U86" i="4"/>
  <c r="U86" i="6" s="1"/>
  <c r="T25" i="6"/>
  <c r="U25" i="4"/>
  <c r="U25" i="6" s="1"/>
  <c r="T66" i="6"/>
  <c r="T74" i="4"/>
  <c r="T74" i="6" s="1"/>
  <c r="U66" i="4"/>
  <c r="T83" i="6"/>
  <c r="U83" i="4"/>
  <c r="U83" i="6" s="1"/>
  <c r="T107" i="6"/>
  <c r="U107" i="4"/>
  <c r="U107" i="6" s="1"/>
  <c r="T84" i="6"/>
  <c r="U84" i="4"/>
  <c r="U84" i="6" s="1"/>
  <c r="T109" i="4"/>
  <c r="T109" i="6" s="1"/>
  <c r="T104" i="6"/>
  <c r="U104" i="4"/>
  <c r="AA104" i="4" s="1"/>
  <c r="AA104" i="6" s="1"/>
  <c r="T27" i="6"/>
  <c r="U27" i="4"/>
  <c r="U27" i="6" s="1"/>
  <c r="T40" i="6"/>
  <c r="U40" i="4"/>
  <c r="U40" i="6" s="1"/>
  <c r="T48" i="6"/>
  <c r="U48" i="4"/>
  <c r="U48" i="6" s="1"/>
  <c r="T56" i="6"/>
  <c r="U56" i="4"/>
  <c r="U56" i="6" s="1"/>
  <c r="T68" i="6"/>
  <c r="U68" i="4"/>
  <c r="U68" i="6" s="1"/>
  <c r="T85" i="6"/>
  <c r="U85" i="4"/>
  <c r="U85" i="6" s="1"/>
  <c r="T105" i="6"/>
  <c r="U105" i="4"/>
  <c r="U105" i="6" s="1"/>
  <c r="T115" i="6"/>
  <c r="U115" i="4"/>
  <c r="U115" i="6" s="1"/>
  <c r="P104" i="6"/>
  <c r="P109" i="4"/>
  <c r="P86" i="6"/>
  <c r="P82" i="6"/>
  <c r="P90" i="4"/>
  <c r="AA82" i="4"/>
  <c r="AA82" i="6" s="1"/>
  <c r="V82" i="4"/>
  <c r="P58" i="6"/>
  <c r="AA58" i="4"/>
  <c r="AA58" i="6" s="1"/>
  <c r="V58" i="4"/>
  <c r="P54" i="6"/>
  <c r="P50" i="6"/>
  <c r="V50" i="4"/>
  <c r="AA46" i="4"/>
  <c r="AA46" i="6" s="1"/>
  <c r="V46" i="4"/>
  <c r="P46" i="6"/>
  <c r="P42" i="6"/>
  <c r="AA42" i="4"/>
  <c r="AA42" i="6" s="1"/>
  <c r="V42" i="4"/>
  <c r="P63" i="4"/>
  <c r="AA38" i="4"/>
  <c r="AA38" i="6" s="1"/>
  <c r="P38" i="6"/>
  <c r="V38" i="4"/>
  <c r="O63" i="6"/>
  <c r="O119" i="4"/>
  <c r="O119" i="6" s="1"/>
  <c r="AA16" i="4"/>
  <c r="AA16" i="6" s="1"/>
  <c r="V16" i="4"/>
  <c r="P16" i="6"/>
  <c r="V12" i="4"/>
  <c r="P12" i="6"/>
  <c r="L63" i="1"/>
  <c r="L63" i="5" s="1"/>
  <c r="L38" i="5"/>
  <c r="L93" i="5"/>
  <c r="L95" i="1"/>
  <c r="L95" i="5" s="1"/>
  <c r="L66" i="5"/>
  <c r="L74" i="1"/>
  <c r="L74" i="5" s="1"/>
  <c r="L82" i="5"/>
  <c r="L90" i="1"/>
  <c r="L90" i="5" s="1"/>
  <c r="L104" i="5"/>
  <c r="L109" i="1"/>
  <c r="L109" i="5" s="1"/>
  <c r="Q9" i="5"/>
  <c r="Q34" i="1"/>
  <c r="Q34" i="5" s="1"/>
  <c r="Q104" i="5"/>
  <c r="Q109" i="1"/>
  <c r="Q109" i="5" s="1"/>
  <c r="Q112" i="5"/>
  <c r="Q117" i="1"/>
  <c r="Q117" i="5" s="1"/>
  <c r="Q95" i="1"/>
  <c r="Q95" i="5" s="1"/>
  <c r="Q93" i="5"/>
  <c r="J324" i="5"/>
  <c r="J298" i="5"/>
  <c r="J271" i="5"/>
  <c r="J264" i="1"/>
  <c r="J264" i="5" s="1"/>
  <c r="J256" i="1"/>
  <c r="J256" i="5" s="1"/>
  <c r="J248" i="1"/>
  <c r="J248" i="5" s="1"/>
  <c r="J265" i="1"/>
  <c r="J265" i="5" s="1"/>
  <c r="J257" i="1"/>
  <c r="J257" i="5" s="1"/>
  <c r="J249" i="1"/>
  <c r="J249" i="5" s="1"/>
  <c r="J262" i="1"/>
  <c r="J262" i="5" s="1"/>
  <c r="J254" i="1"/>
  <c r="J254" i="5" s="1"/>
  <c r="J246" i="1"/>
  <c r="J246" i="5" s="1"/>
  <c r="J263" i="1"/>
  <c r="J263" i="5" s="1"/>
  <c r="J255" i="1"/>
  <c r="J255" i="5" s="1"/>
  <c r="J247" i="1"/>
  <c r="J247" i="5" s="1"/>
  <c r="J268" i="1"/>
  <c r="J268" i="5" s="1"/>
  <c r="J260" i="1"/>
  <c r="J260" i="5" s="1"/>
  <c r="J252" i="1"/>
  <c r="J252" i="5" s="1"/>
  <c r="J269" i="1"/>
  <c r="J269" i="5" s="1"/>
  <c r="J261" i="1"/>
  <c r="J261" i="5" s="1"/>
  <c r="J253" i="1"/>
  <c r="J253" i="5" s="1"/>
  <c r="J266" i="1"/>
  <c r="J266" i="5" s="1"/>
  <c r="J258" i="1"/>
  <c r="J258" i="5" s="1"/>
  <c r="J250" i="1"/>
  <c r="J250" i="5" s="1"/>
  <c r="J267" i="1"/>
  <c r="J267" i="5" s="1"/>
  <c r="J259" i="1"/>
  <c r="J259" i="5" s="1"/>
  <c r="J251" i="1"/>
  <c r="J251" i="5" s="1"/>
  <c r="J282" i="5"/>
  <c r="J276" i="1"/>
  <c r="J276" i="5" s="1"/>
  <c r="J275" i="1"/>
  <c r="J275" i="5" s="1"/>
  <c r="J278" i="1"/>
  <c r="J278" i="5" s="1"/>
  <c r="J279" i="1"/>
  <c r="J279" i="5" s="1"/>
  <c r="J280" i="1"/>
  <c r="J280" i="5" s="1"/>
  <c r="J274" i="1"/>
  <c r="J274" i="5" s="1"/>
  <c r="J277" i="1"/>
  <c r="J277" i="5" s="1"/>
  <c r="J308" i="5"/>
  <c r="O320" i="1"/>
  <c r="O320" i="5" s="1"/>
  <c r="O257" i="1"/>
  <c r="O257" i="5" s="1"/>
  <c r="O293" i="1"/>
  <c r="O293" i="5" s="1"/>
  <c r="O249" i="1"/>
  <c r="O249" i="5" s="1"/>
  <c r="O268" i="1"/>
  <c r="O268" i="5" s="1"/>
  <c r="O313" i="1"/>
  <c r="O313" i="5" s="1"/>
  <c r="O217" i="1"/>
  <c r="O217" i="5" s="1"/>
  <c r="O233" i="1"/>
  <c r="O233" i="5" s="1"/>
  <c r="O225" i="1"/>
  <c r="O225" i="5" s="1"/>
  <c r="O256" i="1"/>
  <c r="O256" i="5" s="1"/>
  <c r="O274" i="1"/>
  <c r="O274" i="5" s="1"/>
  <c r="O322" i="1"/>
  <c r="O322" i="5" s="1"/>
  <c r="O259" i="1"/>
  <c r="O259" i="5" s="1"/>
  <c r="O254" i="1"/>
  <c r="O254" i="5" s="1"/>
  <c r="O277" i="1"/>
  <c r="O277" i="5" s="1"/>
  <c r="O314" i="1"/>
  <c r="O314" i="5" s="1"/>
  <c r="O290" i="1"/>
  <c r="O290" i="5" s="1"/>
  <c r="O247" i="1"/>
  <c r="O247" i="5" s="1"/>
  <c r="O312" i="1"/>
  <c r="O312" i="5" s="1"/>
  <c r="O311" i="1"/>
  <c r="O311" i="5" s="1"/>
  <c r="O239" i="1"/>
  <c r="O239" i="5" s="1"/>
  <c r="O231" i="1"/>
  <c r="O231" i="5" s="1"/>
  <c r="O223" i="1"/>
  <c r="O223" i="5" s="1"/>
  <c r="O266" i="1"/>
  <c r="O266" i="5" s="1"/>
  <c r="O258" i="1"/>
  <c r="O258" i="5" s="1"/>
  <c r="O280" i="1"/>
  <c r="O280" i="5" s="1"/>
  <c r="O269" i="1"/>
  <c r="O269" i="5" s="1"/>
  <c r="O267" i="1"/>
  <c r="O267" i="5" s="1"/>
  <c r="O248" i="1"/>
  <c r="O248" i="5" s="1"/>
  <c r="O302" i="1"/>
  <c r="O302" i="5" s="1"/>
  <c r="O238" i="1"/>
  <c r="O238" i="5" s="1"/>
  <c r="O230" i="1"/>
  <c r="O230" i="5" s="1"/>
  <c r="O222" i="1"/>
  <c r="O222" i="5" s="1"/>
  <c r="O278" i="1"/>
  <c r="O278" i="5" s="1"/>
  <c r="O250" i="1"/>
  <c r="O250" i="5" s="1"/>
  <c r="O265" i="1"/>
  <c r="O265" i="5" s="1"/>
  <c r="O292" i="1"/>
  <c r="O292" i="5" s="1"/>
  <c r="O240" i="1"/>
  <c r="O240" i="5" s="1"/>
  <c r="O232" i="1"/>
  <c r="O232" i="5" s="1"/>
  <c r="J235" i="1"/>
  <c r="J235" i="5" s="1"/>
  <c r="J227" i="1"/>
  <c r="J227" i="5" s="1"/>
  <c r="J219" i="1"/>
  <c r="J219" i="5" s="1"/>
  <c r="J236" i="1"/>
  <c r="J236" i="5" s="1"/>
  <c r="J228" i="1"/>
  <c r="J228" i="5" s="1"/>
  <c r="J220" i="1"/>
  <c r="J220" i="5" s="1"/>
  <c r="J233" i="1"/>
  <c r="J233" i="5" s="1"/>
  <c r="J225" i="1"/>
  <c r="J225" i="5" s="1"/>
  <c r="J217" i="1"/>
  <c r="J217" i="5" s="1"/>
  <c r="J234" i="1"/>
  <c r="J234" i="5" s="1"/>
  <c r="J226" i="1"/>
  <c r="J226" i="5" s="1"/>
  <c r="J218" i="1"/>
  <c r="J218" i="5" s="1"/>
  <c r="J239" i="1"/>
  <c r="J239" i="5" s="1"/>
  <c r="J231" i="1"/>
  <c r="J231" i="5" s="1"/>
  <c r="J223" i="1"/>
  <c r="J223" i="5" s="1"/>
  <c r="J240" i="1"/>
  <c r="J240" i="5" s="1"/>
  <c r="J232" i="1"/>
  <c r="J232" i="5" s="1"/>
  <c r="J224" i="1"/>
  <c r="J224" i="5" s="1"/>
  <c r="J237" i="1"/>
  <c r="J237" i="5" s="1"/>
  <c r="J229" i="1"/>
  <c r="J229" i="5" s="1"/>
  <c r="J221" i="1"/>
  <c r="J221" i="5" s="1"/>
  <c r="J238" i="1"/>
  <c r="J238" i="5" s="1"/>
  <c r="J230" i="1"/>
  <c r="J230" i="5" s="1"/>
  <c r="J222" i="1"/>
  <c r="J222" i="5" s="1"/>
  <c r="R34" i="5"/>
  <c r="J325" i="1"/>
  <c r="J325" i="5" s="1"/>
  <c r="J242" i="5"/>
  <c r="J287" i="5"/>
  <c r="J285" i="5"/>
  <c r="P294" i="5"/>
  <c r="P264" i="5"/>
  <c r="B296" i="5"/>
  <c r="F312" i="5"/>
  <c r="F295" i="5"/>
  <c r="B251" i="5"/>
  <c r="B248" i="5"/>
  <c r="F249" i="5"/>
  <c r="P321" i="5"/>
  <c r="P278" i="5"/>
  <c r="P252" i="5"/>
  <c r="B257" i="5"/>
  <c r="F267" i="5"/>
  <c r="F279" i="5"/>
  <c r="B262" i="5"/>
  <c r="B252" i="5"/>
  <c r="F248" i="5"/>
  <c r="S316" i="1"/>
  <c r="S316" i="5" s="1"/>
  <c r="S311" i="5"/>
  <c r="G425" i="5"/>
  <c r="D302" i="5"/>
  <c r="P251" i="5"/>
  <c r="B242" i="1"/>
  <c r="B217" i="5"/>
  <c r="B233" i="5"/>
  <c r="B225" i="5"/>
  <c r="F242" i="1"/>
  <c r="F217" i="5"/>
  <c r="F233" i="5"/>
  <c r="F225" i="5"/>
  <c r="N242" i="1"/>
  <c r="N217" i="5"/>
  <c r="P240" i="5"/>
  <c r="P232" i="5"/>
  <c r="P224" i="5"/>
  <c r="P242" i="1"/>
  <c r="P217" i="5"/>
  <c r="G449" i="1"/>
  <c r="G449" i="5" s="1"/>
  <c r="G365" i="5"/>
  <c r="D242" i="1"/>
  <c r="P320" i="5"/>
  <c r="P276" i="5"/>
  <c r="N316" i="1"/>
  <c r="N316" i="5" s="1"/>
  <c r="N311" i="5"/>
  <c r="B259" i="5"/>
  <c r="F321" i="5"/>
  <c r="F313" i="5"/>
  <c r="P262" i="5"/>
  <c r="S98" i="1"/>
  <c r="T308" i="1"/>
  <c r="T305" i="5"/>
  <c r="N282" i="1"/>
  <c r="N282" i="5" s="1"/>
  <c r="N274" i="5"/>
  <c r="B292" i="5"/>
  <c r="B305" i="5"/>
  <c r="F266" i="5"/>
  <c r="F275" i="5"/>
  <c r="B302" i="5"/>
  <c r="F305" i="5"/>
  <c r="F293" i="5"/>
  <c r="S287" i="1"/>
  <c r="S287" i="5" s="1"/>
  <c r="S285" i="5"/>
  <c r="P316" i="1"/>
  <c r="P316" i="5" s="1"/>
  <c r="P311" i="5"/>
  <c r="P269" i="5"/>
  <c r="P258" i="5"/>
  <c r="N98" i="1"/>
  <c r="N308" i="1"/>
  <c r="N48" i="1" s="1"/>
  <c r="N48" i="5" s="1"/>
  <c r="N305" i="5"/>
  <c r="B264" i="5"/>
  <c r="B294" i="5"/>
  <c r="F259" i="5"/>
  <c r="F271" i="1"/>
  <c r="F271" i="5" s="1"/>
  <c r="F246" i="5"/>
  <c r="S99" i="1"/>
  <c r="S99" i="5" s="1"/>
  <c r="T306" i="5"/>
  <c r="B271" i="1"/>
  <c r="B271" i="5" s="1"/>
  <c r="B246" i="5"/>
  <c r="F292" i="5"/>
  <c r="F287" i="5"/>
  <c r="F285" i="5"/>
  <c r="S271" i="1"/>
  <c r="S271" i="5" s="1"/>
  <c r="S246" i="5"/>
  <c r="P324" i="1"/>
  <c r="P324" i="5" s="1"/>
  <c r="P319" i="5"/>
  <c r="P277" i="5"/>
  <c r="B239" i="5"/>
  <c r="B231" i="5"/>
  <c r="B223" i="5"/>
  <c r="F239" i="5"/>
  <c r="F231" i="5"/>
  <c r="F223" i="5"/>
  <c r="P238" i="5"/>
  <c r="P230" i="5"/>
  <c r="P222" i="5"/>
  <c r="S242" i="1"/>
  <c r="S217" i="5"/>
  <c r="T242" i="1"/>
  <c r="T217" i="5"/>
  <c r="P282" i="1"/>
  <c r="P282" i="5" s="1"/>
  <c r="P274" i="5"/>
  <c r="P256" i="5"/>
  <c r="B277" i="5"/>
  <c r="F282" i="1"/>
  <c r="F274" i="5"/>
  <c r="B256" i="5"/>
  <c r="B254" i="5"/>
  <c r="F253" i="5"/>
  <c r="G405" i="5"/>
  <c r="D282" i="1"/>
  <c r="P255" i="5"/>
  <c r="P298" i="1"/>
  <c r="P298" i="5" s="1"/>
  <c r="P290" i="5"/>
  <c r="P260" i="5"/>
  <c r="T271" i="1"/>
  <c r="T271" i="5" s="1"/>
  <c r="T246" i="5"/>
  <c r="N324" i="1"/>
  <c r="N324" i="5" s="1"/>
  <c r="N319" i="5"/>
  <c r="B263" i="5"/>
  <c r="F290" i="5"/>
  <c r="F294" i="5"/>
  <c r="B253" i="5"/>
  <c r="B313" i="5"/>
  <c r="F252" i="5"/>
  <c r="S298" i="1"/>
  <c r="S298" i="5" s="1"/>
  <c r="S290" i="5"/>
  <c r="P271" i="1"/>
  <c r="P271" i="5" s="1"/>
  <c r="P246" i="5"/>
  <c r="P306" i="5"/>
  <c r="P259" i="5"/>
  <c r="B314" i="5"/>
  <c r="B234" i="5"/>
  <c r="B226" i="5"/>
  <c r="B218" i="5"/>
  <c r="F234" i="5"/>
  <c r="F226" i="5"/>
  <c r="F218" i="5"/>
  <c r="P233" i="5"/>
  <c r="P225" i="5"/>
  <c r="N271" i="1"/>
  <c r="N271" i="5" s="1"/>
  <c r="N246" i="5"/>
  <c r="B280" i="5"/>
  <c r="F322" i="5"/>
  <c r="F311" i="5"/>
  <c r="G394" i="5"/>
  <c r="D271" i="1"/>
  <c r="P287" i="1"/>
  <c r="P287" i="5" s="1"/>
  <c r="P285" i="5"/>
  <c r="P266" i="5"/>
  <c r="B291" i="5"/>
  <c r="B279" i="5"/>
  <c r="F263" i="5"/>
  <c r="F278" i="5"/>
  <c r="B266" i="5"/>
  <c r="F320" i="5"/>
  <c r="G447" i="5"/>
  <c r="P313" i="5"/>
  <c r="B240" i="5"/>
  <c r="B232" i="5"/>
  <c r="B224" i="5"/>
  <c r="F240" i="5"/>
  <c r="F232" i="5"/>
  <c r="F224" i="5"/>
  <c r="P239" i="5"/>
  <c r="P231" i="5"/>
  <c r="P223" i="5"/>
  <c r="P322" i="5"/>
  <c r="T324" i="1"/>
  <c r="T324" i="5" s="1"/>
  <c r="T319" i="5"/>
  <c r="B278" i="5"/>
  <c r="B261" i="5"/>
  <c r="F258" i="5"/>
  <c r="B312" i="5"/>
  <c r="F265" i="5"/>
  <c r="P291" i="5"/>
  <c r="P253" i="5"/>
  <c r="P312" i="5"/>
  <c r="B250" i="5"/>
  <c r="B258" i="5"/>
  <c r="F251" i="5"/>
  <c r="B293" i="5"/>
  <c r="F264" i="5"/>
  <c r="P247" i="5"/>
  <c r="G431" i="5"/>
  <c r="P293" i="5"/>
  <c r="P257" i="5"/>
  <c r="B237" i="5"/>
  <c r="B229" i="5"/>
  <c r="B221" i="5"/>
  <c r="F237" i="5"/>
  <c r="F229" i="5"/>
  <c r="F221" i="5"/>
  <c r="P236" i="5"/>
  <c r="P228" i="5"/>
  <c r="P220" i="5"/>
  <c r="E449" i="1"/>
  <c r="E365" i="5"/>
  <c r="P254" i="5"/>
  <c r="N287" i="1"/>
  <c r="N287" i="5" s="1"/>
  <c r="N285" i="5"/>
  <c r="B269" i="5"/>
  <c r="B275" i="5"/>
  <c r="F262" i="5"/>
  <c r="P280" i="5"/>
  <c r="T287" i="1"/>
  <c r="T287" i="5" s="1"/>
  <c r="T285" i="5"/>
  <c r="N99" i="1"/>
  <c r="N99" i="5" s="1"/>
  <c r="N306" i="5"/>
  <c r="B321" i="5"/>
  <c r="B265" i="5"/>
  <c r="F250" i="5"/>
  <c r="B322" i="5"/>
  <c r="B276" i="5"/>
  <c r="F257" i="5"/>
  <c r="S308" i="1"/>
  <c r="S308" i="5" s="1"/>
  <c r="R98" i="1"/>
  <c r="S305" i="5"/>
  <c r="P249" i="5"/>
  <c r="P263" i="5"/>
  <c r="P314" i="5"/>
  <c r="P308" i="1"/>
  <c r="P308" i="5" s="1"/>
  <c r="P305" i="5"/>
  <c r="P268" i="5"/>
  <c r="N298" i="1"/>
  <c r="N298" i="5" s="1"/>
  <c r="N290" i="5"/>
  <c r="B320" i="5"/>
  <c r="F319" i="5"/>
  <c r="F302" i="5"/>
  <c r="B249" i="5"/>
  <c r="B267" i="5"/>
  <c r="F256" i="5"/>
  <c r="G410" i="5"/>
  <c r="P267" i="5"/>
  <c r="G439" i="5"/>
  <c r="B235" i="5"/>
  <c r="B227" i="5"/>
  <c r="B219" i="5"/>
  <c r="F235" i="5"/>
  <c r="F227" i="5"/>
  <c r="F219" i="5"/>
  <c r="P234" i="5"/>
  <c r="P226" i="5"/>
  <c r="P218" i="5"/>
  <c r="F449" i="1"/>
  <c r="F365" i="5"/>
  <c r="P296" i="5"/>
  <c r="B319" i="5"/>
  <c r="B306" i="5"/>
  <c r="F254" i="5"/>
  <c r="T316" i="1"/>
  <c r="T316" i="5" s="1"/>
  <c r="T311" i="5"/>
  <c r="B282" i="1"/>
  <c r="B282" i="5" s="1"/>
  <c r="B274" i="5"/>
  <c r="F269" i="5"/>
  <c r="F280" i="5"/>
  <c r="S282" i="1"/>
  <c r="S282" i="5" s="1"/>
  <c r="S274" i="5"/>
  <c r="P295" i="5"/>
  <c r="P261" i="5"/>
  <c r="P250" i="5"/>
  <c r="B260" i="5"/>
  <c r="B295" i="5"/>
  <c r="F255" i="5"/>
  <c r="B285" i="5"/>
  <c r="F268" i="5"/>
  <c r="F277" i="5"/>
  <c r="P302" i="5"/>
  <c r="P265" i="5"/>
  <c r="B238" i="5"/>
  <c r="B230" i="5"/>
  <c r="B222" i="5"/>
  <c r="F238" i="5"/>
  <c r="F230" i="5"/>
  <c r="F222" i="5"/>
  <c r="P237" i="5"/>
  <c r="P229" i="5"/>
  <c r="P221" i="5"/>
  <c r="B255" i="5"/>
  <c r="B311" i="5"/>
  <c r="F261" i="5"/>
  <c r="S324" i="1"/>
  <c r="S324" i="5" s="1"/>
  <c r="S319" i="5"/>
  <c r="G421" i="5"/>
  <c r="P275" i="5"/>
  <c r="P292" i="5"/>
  <c r="T282" i="1"/>
  <c r="T282" i="5" s="1"/>
  <c r="T274" i="5"/>
  <c r="T298" i="1"/>
  <c r="T298" i="5" s="1"/>
  <c r="T290" i="5"/>
  <c r="B290" i="5"/>
  <c r="F306" i="5"/>
  <c r="F247" i="5"/>
  <c r="B247" i="5"/>
  <c r="B268" i="5"/>
  <c r="F260" i="5"/>
  <c r="P248" i="5"/>
  <c r="R99" i="1"/>
  <c r="R99" i="5" s="1"/>
  <c r="S306" i="5"/>
  <c r="P279" i="5"/>
  <c r="B236" i="5"/>
  <c r="B228" i="5"/>
  <c r="B220" i="5"/>
  <c r="F236" i="5"/>
  <c r="F228" i="5"/>
  <c r="F220" i="5"/>
  <c r="P235" i="5"/>
  <c r="P227" i="5"/>
  <c r="P219" i="5"/>
  <c r="C20" i="2"/>
  <c r="C22" i="2" s="1"/>
  <c r="K205" i="5"/>
  <c r="C17" i="2"/>
  <c r="O285" i="1" l="1"/>
  <c r="O287" i="1" s="1"/>
  <c r="O287" i="5" s="1"/>
  <c r="O253" i="1"/>
  <c r="O253" i="5" s="1"/>
  <c r="O279" i="1"/>
  <c r="O279" i="5" s="1"/>
  <c r="O255" i="1"/>
  <c r="O255" i="5" s="1"/>
  <c r="O218" i="1"/>
  <c r="O218" i="5" s="1"/>
  <c r="O228" i="1"/>
  <c r="O228" i="5" s="1"/>
  <c r="O276" i="1"/>
  <c r="O276" i="5" s="1"/>
  <c r="V54" i="4"/>
  <c r="AA87" i="4"/>
  <c r="AA87" i="6" s="1"/>
  <c r="AA54" i="4"/>
  <c r="AA54" i="6" s="1"/>
  <c r="AA45" i="4"/>
  <c r="AA45" i="6" s="1"/>
  <c r="AA50" i="4"/>
  <c r="AA50" i="6" s="1"/>
  <c r="V86" i="4"/>
  <c r="V45" i="4"/>
  <c r="V112" i="4"/>
  <c r="AA12" i="4"/>
  <c r="AA12" i="6" s="1"/>
  <c r="V44" i="4"/>
  <c r="V72" i="4"/>
  <c r="V21" i="4"/>
  <c r="V67" i="4"/>
  <c r="AA44" i="4"/>
  <c r="AA44" i="6" s="1"/>
  <c r="AA72" i="4"/>
  <c r="AA72" i="6" s="1"/>
  <c r="AA21" i="4"/>
  <c r="AA21" i="6" s="1"/>
  <c r="V87" i="4"/>
  <c r="AA67" i="4"/>
  <c r="AA67" i="6" s="1"/>
  <c r="O236" i="1"/>
  <c r="O236" i="5" s="1"/>
  <c r="O294" i="1"/>
  <c r="O294" i="5" s="1"/>
  <c r="O221" i="1"/>
  <c r="O221" i="5" s="1"/>
  <c r="O235" i="1"/>
  <c r="O235" i="5" s="1"/>
  <c r="O260" i="1"/>
  <c r="O260" i="5" s="1"/>
  <c r="O219" i="1"/>
  <c r="O219" i="5" s="1"/>
  <c r="O49" i="1"/>
  <c r="O49" i="5" s="1"/>
  <c r="O26" i="1"/>
  <c r="O26" i="5" s="1"/>
  <c r="O113" i="1"/>
  <c r="O113" i="5" s="1"/>
  <c r="O105" i="1"/>
  <c r="O105" i="5" s="1"/>
  <c r="O45" i="1"/>
  <c r="O45" i="5" s="1"/>
  <c r="O18" i="1"/>
  <c r="O18" i="5" s="1"/>
  <c r="O82" i="1"/>
  <c r="O82" i="5" s="1"/>
  <c r="O27" i="1"/>
  <c r="O27" i="5" s="1"/>
  <c r="O40" i="1"/>
  <c r="O40" i="5" s="1"/>
  <c r="O60" i="1"/>
  <c r="O60" i="5" s="1"/>
  <c r="O10" i="1"/>
  <c r="O10" i="5" s="1"/>
  <c r="O47" i="1"/>
  <c r="O47" i="5" s="1"/>
  <c r="O19" i="1"/>
  <c r="O19" i="5" s="1"/>
  <c r="O48" i="1"/>
  <c r="P48" i="1" s="1"/>
  <c r="O61" i="1"/>
  <c r="O61" i="5" s="1"/>
  <c r="O77" i="1"/>
  <c r="O79" i="1" s="1"/>
  <c r="O79" i="5" s="1"/>
  <c r="O72" i="1"/>
  <c r="O72" i="5" s="1"/>
  <c r="O11" i="1"/>
  <c r="O11" i="5" s="1"/>
  <c r="P101" i="4"/>
  <c r="V98" i="4"/>
  <c r="P98" i="6"/>
  <c r="AA98" i="4"/>
  <c r="AA98" i="6" s="1"/>
  <c r="K320" i="6"/>
  <c r="M320" i="4"/>
  <c r="K319" i="6"/>
  <c r="M319" i="4"/>
  <c r="M319" i="6" s="1"/>
  <c r="M74" i="1"/>
  <c r="M74" i="5" s="1"/>
  <c r="M66" i="5"/>
  <c r="M63" i="1"/>
  <c r="M63" i="5" s="1"/>
  <c r="M38" i="5"/>
  <c r="M117" i="1"/>
  <c r="M117" i="5" s="1"/>
  <c r="M112" i="5"/>
  <c r="Q285" i="6"/>
  <c r="R285" i="4"/>
  <c r="Q322" i="6"/>
  <c r="R322" i="4"/>
  <c r="R322" i="6" s="1"/>
  <c r="Q321" i="6"/>
  <c r="R321" i="4"/>
  <c r="R321" i="6" s="1"/>
  <c r="M119" i="4"/>
  <c r="M119" i="6" s="1"/>
  <c r="P99" i="6"/>
  <c r="V99" i="4"/>
  <c r="AA99" i="4"/>
  <c r="AA99" i="6" s="1"/>
  <c r="K321" i="6"/>
  <c r="M321" i="4"/>
  <c r="M321" i="6" s="1"/>
  <c r="Q101" i="6"/>
  <c r="Q119" i="4"/>
  <c r="Q119" i="6" s="1"/>
  <c r="M34" i="1"/>
  <c r="M34" i="5" s="1"/>
  <c r="M9" i="5"/>
  <c r="Q319" i="6"/>
  <c r="R319" i="4"/>
  <c r="C319" i="6"/>
  <c r="E319" i="4"/>
  <c r="C322" i="6"/>
  <c r="E322" i="4"/>
  <c r="E322" i="6" s="1"/>
  <c r="V106" i="4"/>
  <c r="U98" i="6"/>
  <c r="U101" i="4"/>
  <c r="U101" i="6" s="1"/>
  <c r="C13" i="2"/>
  <c r="V120" i="1"/>
  <c r="N205" i="5"/>
  <c r="M79" i="1"/>
  <c r="M79" i="5" s="1"/>
  <c r="M77" i="5"/>
  <c r="M109" i="1"/>
  <c r="M109" i="5" s="1"/>
  <c r="M104" i="5"/>
  <c r="M95" i="1"/>
  <c r="M95" i="5" s="1"/>
  <c r="M93" i="5"/>
  <c r="C285" i="6"/>
  <c r="E285" i="4"/>
  <c r="C321" i="6"/>
  <c r="E321" i="4"/>
  <c r="E321" i="6" s="1"/>
  <c r="E329" i="6"/>
  <c r="W329" i="4"/>
  <c r="X329" i="4" s="1"/>
  <c r="K322" i="6"/>
  <c r="M322" i="4"/>
  <c r="M322" i="6" s="1"/>
  <c r="K285" i="6"/>
  <c r="M285" i="4"/>
  <c r="L119" i="4"/>
  <c r="L119" i="6" s="1"/>
  <c r="M90" i="1"/>
  <c r="M90" i="5" s="1"/>
  <c r="M82" i="5"/>
  <c r="Q320" i="6"/>
  <c r="R320" i="4"/>
  <c r="R320" i="6" s="1"/>
  <c r="C320" i="6"/>
  <c r="E320" i="4"/>
  <c r="E320" i="6" s="1"/>
  <c r="O67" i="1"/>
  <c r="O67" i="5" s="1"/>
  <c r="O69" i="1"/>
  <c r="O69" i="5" s="1"/>
  <c r="O112" i="1"/>
  <c r="O112" i="5" s="1"/>
  <c r="O52" i="1"/>
  <c r="O52" i="5" s="1"/>
  <c r="O44" i="1"/>
  <c r="O44" i="5" s="1"/>
  <c r="O56" i="1"/>
  <c r="O56" i="5" s="1"/>
  <c r="O32" i="1"/>
  <c r="O32" i="5" s="1"/>
  <c r="O24" i="1"/>
  <c r="O24" i="5" s="1"/>
  <c r="O16" i="1"/>
  <c r="O16" i="5" s="1"/>
  <c r="O107" i="1"/>
  <c r="O107" i="5" s="1"/>
  <c r="O57" i="1"/>
  <c r="O57" i="5" s="1"/>
  <c r="O55" i="1"/>
  <c r="O55" i="5" s="1"/>
  <c r="O51" i="1"/>
  <c r="O51" i="5" s="1"/>
  <c r="O114" i="1"/>
  <c r="O114" i="5" s="1"/>
  <c r="O85" i="1"/>
  <c r="O85" i="5" s="1"/>
  <c r="O9" i="1"/>
  <c r="O25" i="1"/>
  <c r="O25" i="5" s="1"/>
  <c r="O17" i="1"/>
  <c r="O17" i="5" s="1"/>
  <c r="O326" i="5"/>
  <c r="O53" i="1"/>
  <c r="O53" i="5" s="1"/>
  <c r="O71" i="1"/>
  <c r="O71" i="5" s="1"/>
  <c r="O104" i="1"/>
  <c r="O115" i="1"/>
  <c r="O115" i="5" s="1"/>
  <c r="O42" i="1"/>
  <c r="O42" i="5" s="1"/>
  <c r="O87" i="1"/>
  <c r="O87" i="5" s="1"/>
  <c r="O30" i="1"/>
  <c r="O30" i="5" s="1"/>
  <c r="O22" i="1"/>
  <c r="O22" i="5" s="1"/>
  <c r="O14" i="1"/>
  <c r="O14" i="5" s="1"/>
  <c r="O39" i="1"/>
  <c r="O39" i="5" s="1"/>
  <c r="O88" i="1"/>
  <c r="O88" i="5" s="1"/>
  <c r="O106" i="1"/>
  <c r="O106" i="5" s="1"/>
  <c r="O70" i="1"/>
  <c r="O70" i="5" s="1"/>
  <c r="O83" i="1"/>
  <c r="O83" i="5" s="1"/>
  <c r="O38" i="1"/>
  <c r="O31" i="1"/>
  <c r="O31" i="5" s="1"/>
  <c r="O23" i="1"/>
  <c r="O23" i="5" s="1"/>
  <c r="O15" i="1"/>
  <c r="O15" i="5" s="1"/>
  <c r="O59" i="1"/>
  <c r="O59" i="5" s="1"/>
  <c r="O46" i="1"/>
  <c r="O46" i="5" s="1"/>
  <c r="O93" i="1"/>
  <c r="O95" i="1" s="1"/>
  <c r="O95" i="5" s="1"/>
  <c r="O43" i="1"/>
  <c r="O43" i="5" s="1"/>
  <c r="O68" i="1"/>
  <c r="O68" i="5" s="1"/>
  <c r="O66" i="1"/>
  <c r="O28" i="1"/>
  <c r="O28" i="5" s="1"/>
  <c r="O20" i="1"/>
  <c r="O20" i="5" s="1"/>
  <c r="O12" i="1"/>
  <c r="O12" i="5" s="1"/>
  <c r="O50" i="1"/>
  <c r="O50" i="5" s="1"/>
  <c r="O84" i="1"/>
  <c r="O84" i="5" s="1"/>
  <c r="O86" i="1"/>
  <c r="O86" i="5" s="1"/>
  <c r="O41" i="1"/>
  <c r="O41" i="5" s="1"/>
  <c r="O58" i="1"/>
  <c r="O58" i="5" s="1"/>
  <c r="O54" i="1"/>
  <c r="O54" i="5" s="1"/>
  <c r="O29" i="1"/>
  <c r="O29" i="5" s="1"/>
  <c r="O21" i="1"/>
  <c r="O21" i="5" s="1"/>
  <c r="O13" i="1"/>
  <c r="O13" i="5" s="1"/>
  <c r="O296" i="1"/>
  <c r="O296" i="5" s="1"/>
  <c r="O234" i="1"/>
  <c r="O234" i="5" s="1"/>
  <c r="O227" i="1"/>
  <c r="O227" i="5" s="1"/>
  <c r="O306" i="1"/>
  <c r="O306" i="5" s="1"/>
  <c r="O319" i="1"/>
  <c r="O319" i="5" s="1"/>
  <c r="O295" i="1"/>
  <c r="O295" i="5" s="1"/>
  <c r="O224" i="1"/>
  <c r="O224" i="5" s="1"/>
  <c r="O261" i="1"/>
  <c r="O261" i="5" s="1"/>
  <c r="O321" i="1"/>
  <c r="O321" i="5" s="1"/>
  <c r="O263" i="1"/>
  <c r="O263" i="5" s="1"/>
  <c r="O264" i="1"/>
  <c r="O264" i="5" s="1"/>
  <c r="O305" i="1"/>
  <c r="M188" i="5"/>
  <c r="L195" i="5"/>
  <c r="O285" i="5"/>
  <c r="N329" i="1"/>
  <c r="M195" i="1"/>
  <c r="M205" i="1" s="1"/>
  <c r="AA86" i="4"/>
  <c r="AA86" i="6" s="1"/>
  <c r="T308" i="5"/>
  <c r="N16" i="1"/>
  <c r="N16" i="5" s="1"/>
  <c r="N24" i="1"/>
  <c r="N24" i="5" s="1"/>
  <c r="N32" i="1"/>
  <c r="N32" i="5" s="1"/>
  <c r="N308" i="5"/>
  <c r="N104" i="1"/>
  <c r="N82" i="1"/>
  <c r="P82" i="1" s="1"/>
  <c r="N113" i="1"/>
  <c r="N113" i="5" s="1"/>
  <c r="N44" i="1"/>
  <c r="N44" i="5" s="1"/>
  <c r="N57" i="1"/>
  <c r="N57" i="5" s="1"/>
  <c r="N31" i="1"/>
  <c r="N31" i="5" s="1"/>
  <c r="N23" i="1"/>
  <c r="N23" i="5" s="1"/>
  <c r="N15" i="1"/>
  <c r="N15" i="5" s="1"/>
  <c r="N83" i="1"/>
  <c r="N83" i="5" s="1"/>
  <c r="N58" i="1"/>
  <c r="N58" i="5" s="1"/>
  <c r="N38" i="1"/>
  <c r="N107" i="1"/>
  <c r="N107" i="5" s="1"/>
  <c r="N40" i="1"/>
  <c r="N40" i="5" s="1"/>
  <c r="N43" i="1"/>
  <c r="N43" i="5" s="1"/>
  <c r="N61" i="1"/>
  <c r="N61" i="5" s="1"/>
  <c r="N28" i="1"/>
  <c r="N28" i="5" s="1"/>
  <c r="N20" i="1"/>
  <c r="N20" i="5" s="1"/>
  <c r="N12" i="1"/>
  <c r="N12" i="5" s="1"/>
  <c r="N9" i="1"/>
  <c r="N25" i="1"/>
  <c r="N25" i="5" s="1"/>
  <c r="N17" i="1"/>
  <c r="N17" i="5" s="1"/>
  <c r="N66" i="1"/>
  <c r="N105" i="1"/>
  <c r="N105" i="5" s="1"/>
  <c r="N87" i="1"/>
  <c r="N87" i="5" s="1"/>
  <c r="N45" i="1"/>
  <c r="N45" i="5" s="1"/>
  <c r="N27" i="1"/>
  <c r="N27" i="5" s="1"/>
  <c r="N19" i="1"/>
  <c r="N19" i="5" s="1"/>
  <c r="N11" i="1"/>
  <c r="N11" i="5" s="1"/>
  <c r="N85" i="1"/>
  <c r="N85" i="5" s="1"/>
  <c r="N46" i="1"/>
  <c r="N46" i="5" s="1"/>
  <c r="N106" i="1"/>
  <c r="N106" i="5" s="1"/>
  <c r="N54" i="1"/>
  <c r="N54" i="5" s="1"/>
  <c r="N88" i="1"/>
  <c r="N88" i="5" s="1"/>
  <c r="N67" i="1"/>
  <c r="N67" i="5" s="1"/>
  <c r="N84" i="1"/>
  <c r="N84" i="5" s="1"/>
  <c r="N29" i="1"/>
  <c r="N29" i="5" s="1"/>
  <c r="N21" i="1"/>
  <c r="N21" i="5" s="1"/>
  <c r="N13" i="1"/>
  <c r="N13" i="5" s="1"/>
  <c r="N115" i="1"/>
  <c r="N115" i="5" s="1"/>
  <c r="N69" i="1"/>
  <c r="N69" i="5" s="1"/>
  <c r="N60" i="1"/>
  <c r="N60" i="5" s="1"/>
  <c r="N93" i="1"/>
  <c r="N72" i="1"/>
  <c r="N72" i="5" s="1"/>
  <c r="N112" i="1"/>
  <c r="N71" i="1"/>
  <c r="N71" i="5" s="1"/>
  <c r="N42" i="1"/>
  <c r="N42" i="5" s="1"/>
  <c r="N26" i="1"/>
  <c r="N26" i="5" s="1"/>
  <c r="N18" i="1"/>
  <c r="N18" i="5" s="1"/>
  <c r="N10" i="1"/>
  <c r="N10" i="5" s="1"/>
  <c r="N47" i="1"/>
  <c r="N47" i="5" s="1"/>
  <c r="N70" i="1"/>
  <c r="N70" i="5" s="1"/>
  <c r="N50" i="1"/>
  <c r="N50" i="5" s="1"/>
  <c r="N53" i="1"/>
  <c r="N53" i="5" s="1"/>
  <c r="N55" i="1"/>
  <c r="N55" i="5" s="1"/>
  <c r="N68" i="1"/>
  <c r="N68" i="5" s="1"/>
  <c r="N52" i="1"/>
  <c r="N52" i="5" s="1"/>
  <c r="N39" i="1"/>
  <c r="N39" i="5" s="1"/>
  <c r="N77" i="1"/>
  <c r="N51" i="1"/>
  <c r="N51" i="5" s="1"/>
  <c r="N86" i="1"/>
  <c r="N86" i="5" s="1"/>
  <c r="N56" i="1"/>
  <c r="N56" i="5" s="1"/>
  <c r="N114" i="1"/>
  <c r="N114" i="5" s="1"/>
  <c r="N41" i="1"/>
  <c r="N41" i="5" s="1"/>
  <c r="N30" i="1"/>
  <c r="N30" i="5" s="1"/>
  <c r="N22" i="1"/>
  <c r="N22" i="5" s="1"/>
  <c r="N14" i="1"/>
  <c r="N14" i="5" s="1"/>
  <c r="N59" i="1"/>
  <c r="N59" i="5" s="1"/>
  <c r="N49" i="1"/>
  <c r="N49" i="5" s="1"/>
  <c r="C302" i="1"/>
  <c r="E302" i="1" s="1"/>
  <c r="C324" i="1"/>
  <c r="C316" i="1"/>
  <c r="C308" i="1"/>
  <c r="C298" i="1"/>
  <c r="C287" i="1"/>
  <c r="C285" i="1" s="1"/>
  <c r="E285" i="1" s="1"/>
  <c r="E287" i="1" s="1"/>
  <c r="K324" i="1"/>
  <c r="K316" i="1"/>
  <c r="K308" i="1"/>
  <c r="K302" i="1"/>
  <c r="K298" i="1"/>
  <c r="K287" i="1"/>
  <c r="K285" i="1" s="1"/>
  <c r="O242" i="1"/>
  <c r="O242" i="5" s="1"/>
  <c r="AB16" i="4"/>
  <c r="AB16" i="6" s="1"/>
  <c r="V16" i="6"/>
  <c r="AB38" i="4"/>
  <c r="AB38" i="6" s="1"/>
  <c r="V38" i="6"/>
  <c r="V42" i="6"/>
  <c r="AB42" i="4"/>
  <c r="AB42" i="6" s="1"/>
  <c r="AB46" i="4"/>
  <c r="AB46" i="6" s="1"/>
  <c r="V46" i="6"/>
  <c r="AB50" i="4"/>
  <c r="AB50" i="6" s="1"/>
  <c r="V50" i="6"/>
  <c r="V54" i="6"/>
  <c r="AB54" i="4"/>
  <c r="AB54" i="6" s="1"/>
  <c r="V58" i="6"/>
  <c r="AB58" i="4"/>
  <c r="AB58" i="6" s="1"/>
  <c r="V104" i="4"/>
  <c r="U74" i="4"/>
  <c r="U74" i="6" s="1"/>
  <c r="U66" i="6"/>
  <c r="U63" i="4"/>
  <c r="U38" i="6"/>
  <c r="AA14" i="4"/>
  <c r="AA14" i="6" s="1"/>
  <c r="AA18" i="4"/>
  <c r="AA18" i="6" s="1"/>
  <c r="AB23" i="4"/>
  <c r="AB23" i="6" s="1"/>
  <c r="V23" i="6"/>
  <c r="AA27" i="4"/>
  <c r="AA27" i="6" s="1"/>
  <c r="V31" i="6"/>
  <c r="AB31" i="4"/>
  <c r="AB31" i="6" s="1"/>
  <c r="AA40" i="4"/>
  <c r="AA40" i="6" s="1"/>
  <c r="AB44" i="4"/>
  <c r="AB44" i="6" s="1"/>
  <c r="V44" i="6"/>
  <c r="AA48" i="4"/>
  <c r="AA48" i="6" s="1"/>
  <c r="V52" i="6"/>
  <c r="AB52" i="4"/>
  <c r="AB52" i="6" s="1"/>
  <c r="AA56" i="4"/>
  <c r="AA56" i="6" s="1"/>
  <c r="AB60" i="4"/>
  <c r="AB60" i="6" s="1"/>
  <c r="V60" i="6"/>
  <c r="AA68" i="4"/>
  <c r="AA68" i="6" s="1"/>
  <c r="V72" i="6"/>
  <c r="AB72" i="4"/>
  <c r="AB72" i="6" s="1"/>
  <c r="AA85" i="4"/>
  <c r="AA85" i="6" s="1"/>
  <c r="AB24" i="4"/>
  <c r="AB24" i="6" s="1"/>
  <c r="V24" i="6"/>
  <c r="AA28" i="4"/>
  <c r="AA28" i="6" s="1"/>
  <c r="V32" i="4"/>
  <c r="AA49" i="4"/>
  <c r="AA49" i="6" s="1"/>
  <c r="V49" i="4"/>
  <c r="V53" i="4"/>
  <c r="AB57" i="4"/>
  <c r="AB57" i="6" s="1"/>
  <c r="V57" i="6"/>
  <c r="AA69" i="4"/>
  <c r="AA69" i="6" s="1"/>
  <c r="P34" i="6"/>
  <c r="V13" i="4"/>
  <c r="AB17" i="4"/>
  <c r="AB17" i="6" s="1"/>
  <c r="V17" i="6"/>
  <c r="V25" i="4"/>
  <c r="P74" i="6"/>
  <c r="AA74" i="4"/>
  <c r="AA74" i="6" s="1"/>
  <c r="V66" i="4"/>
  <c r="V70" i="6"/>
  <c r="AB70" i="4"/>
  <c r="AB70" i="6" s="1"/>
  <c r="AB87" i="4"/>
  <c r="AB87" i="6" s="1"/>
  <c r="V87" i="6"/>
  <c r="AA30" i="4"/>
  <c r="AA30" i="6" s="1"/>
  <c r="AA39" i="4"/>
  <c r="AA39" i="6" s="1"/>
  <c r="AB47" i="4"/>
  <c r="AB47" i="6" s="1"/>
  <c r="V47" i="6"/>
  <c r="AA51" i="4"/>
  <c r="AA51" i="6" s="1"/>
  <c r="AA55" i="4"/>
  <c r="AA55" i="6" s="1"/>
  <c r="V55" i="4"/>
  <c r="AA71" i="4"/>
  <c r="AA71" i="6" s="1"/>
  <c r="P95" i="6"/>
  <c r="AB112" i="4"/>
  <c r="AB112" i="6" s="1"/>
  <c r="V112" i="6"/>
  <c r="P117" i="6"/>
  <c r="AN114" i="6"/>
  <c r="U79" i="4"/>
  <c r="U79" i="6" s="1"/>
  <c r="U77" i="6"/>
  <c r="U112" i="6"/>
  <c r="AN112" i="6" s="1"/>
  <c r="U117" i="4"/>
  <c r="U117" i="6" s="1"/>
  <c r="AA77" i="4"/>
  <c r="AA77" i="6" s="1"/>
  <c r="V84" i="4"/>
  <c r="V88" i="4"/>
  <c r="V105" i="4"/>
  <c r="AA113" i="4"/>
  <c r="AA113" i="6" s="1"/>
  <c r="V113" i="4"/>
  <c r="AN115" i="6"/>
  <c r="AB12" i="4"/>
  <c r="AB12" i="6" s="1"/>
  <c r="V12" i="6"/>
  <c r="P119" i="4"/>
  <c r="P63" i="6"/>
  <c r="AA63" i="4"/>
  <c r="AA63" i="6" s="1"/>
  <c r="V82" i="6"/>
  <c r="AB82" i="4"/>
  <c r="AB82" i="6" s="1"/>
  <c r="P90" i="6"/>
  <c r="V86" i="6"/>
  <c r="AB86" i="4"/>
  <c r="AB86" i="6" s="1"/>
  <c r="P109" i="6"/>
  <c r="U109" i="4"/>
  <c r="U109" i="6" s="1"/>
  <c r="U104" i="6"/>
  <c r="AN104" i="6" s="1"/>
  <c r="U93" i="6"/>
  <c r="U95" i="4"/>
  <c r="U95" i="6" s="1"/>
  <c r="T119" i="4"/>
  <c r="T119" i="6" s="1"/>
  <c r="T63" i="6"/>
  <c r="U9" i="6"/>
  <c r="U34" i="4"/>
  <c r="U34" i="6" s="1"/>
  <c r="AB10" i="4"/>
  <c r="AB10" i="6" s="1"/>
  <c r="V10" i="6"/>
  <c r="V14" i="4"/>
  <c r="V18" i="4"/>
  <c r="AA11" i="4"/>
  <c r="AA11" i="6" s="1"/>
  <c r="V11" i="4"/>
  <c r="AB15" i="4"/>
  <c r="AB15" i="6" s="1"/>
  <c r="V15" i="6"/>
  <c r="V19" i="6"/>
  <c r="AB19" i="4"/>
  <c r="AB19" i="6" s="1"/>
  <c r="V27" i="4"/>
  <c r="V40" i="4"/>
  <c r="V48" i="4"/>
  <c r="V56" i="4"/>
  <c r="V68" i="4"/>
  <c r="V85" i="4"/>
  <c r="V20" i="6"/>
  <c r="AB20" i="4"/>
  <c r="AB20" i="6" s="1"/>
  <c r="V28" i="4"/>
  <c r="AA32" i="4"/>
  <c r="AA32" i="6" s="1"/>
  <c r="AB41" i="4"/>
  <c r="AB41" i="6" s="1"/>
  <c r="V41" i="6"/>
  <c r="AB45" i="4"/>
  <c r="AB45" i="6" s="1"/>
  <c r="V45" i="6"/>
  <c r="AA53" i="4"/>
  <c r="AA53" i="6" s="1"/>
  <c r="AB61" i="4"/>
  <c r="AB61" i="6" s="1"/>
  <c r="V61" i="6"/>
  <c r="V69" i="4"/>
  <c r="AA9" i="4"/>
  <c r="AA9" i="6" s="1"/>
  <c r="V9" i="4"/>
  <c r="AA13" i="4"/>
  <c r="AA13" i="6" s="1"/>
  <c r="AB21" i="4"/>
  <c r="AB21" i="6" s="1"/>
  <c r="V21" i="6"/>
  <c r="AA25" i="4"/>
  <c r="AA25" i="6" s="1"/>
  <c r="AB29" i="4"/>
  <c r="AB29" i="6" s="1"/>
  <c r="V29" i="6"/>
  <c r="AA66" i="4"/>
  <c r="AA66" i="6" s="1"/>
  <c r="AA83" i="4"/>
  <c r="AA83" i="6" s="1"/>
  <c r="V83" i="4"/>
  <c r="V22" i="6"/>
  <c r="AB22" i="4"/>
  <c r="AB22" i="6" s="1"/>
  <c r="V26" i="6"/>
  <c r="AB26" i="4"/>
  <c r="AB26" i="6" s="1"/>
  <c r="V30" i="4"/>
  <c r="V39" i="4"/>
  <c r="AB43" i="4"/>
  <c r="AB43" i="6" s="1"/>
  <c r="V43" i="6"/>
  <c r="V51" i="4"/>
  <c r="V59" i="6"/>
  <c r="AB59" i="4"/>
  <c r="AB59" i="6" s="1"/>
  <c r="V67" i="6"/>
  <c r="AB67" i="4"/>
  <c r="AB67" i="6" s="1"/>
  <c r="V71" i="4"/>
  <c r="V93" i="4"/>
  <c r="V114" i="4"/>
  <c r="AA114" i="4"/>
  <c r="AA114" i="6" s="1"/>
  <c r="AB106" i="4"/>
  <c r="AB106" i="6" s="1"/>
  <c r="V106" i="6"/>
  <c r="AN107" i="6"/>
  <c r="AN106" i="6"/>
  <c r="U90" i="4"/>
  <c r="U90" i="6" s="1"/>
  <c r="U82" i="6"/>
  <c r="V77" i="4"/>
  <c r="P79" i="6"/>
  <c r="AA79" i="4"/>
  <c r="AA79" i="6" s="1"/>
  <c r="AA84" i="4"/>
  <c r="AA84" i="6" s="1"/>
  <c r="AA88" i="4"/>
  <c r="AA88" i="6" s="1"/>
  <c r="AN88" i="6"/>
  <c r="AA105" i="4"/>
  <c r="AA105" i="6" s="1"/>
  <c r="AN113" i="6"/>
  <c r="V115" i="4"/>
  <c r="AA115" i="4"/>
  <c r="AA115" i="6" s="1"/>
  <c r="AA107" i="4"/>
  <c r="AA107" i="6" s="1"/>
  <c r="V107" i="4"/>
  <c r="O282" i="1"/>
  <c r="O282" i="5" s="1"/>
  <c r="D316" i="5"/>
  <c r="D312" i="5"/>
  <c r="D314" i="5"/>
  <c r="D311" i="5"/>
  <c r="D313" i="5"/>
  <c r="D271" i="5"/>
  <c r="D266" i="1"/>
  <c r="D266" i="5" s="1"/>
  <c r="D249" i="1"/>
  <c r="D249" i="5" s="1"/>
  <c r="D263" i="1"/>
  <c r="D263" i="5" s="1"/>
  <c r="D257" i="1"/>
  <c r="D257" i="5" s="1"/>
  <c r="D267" i="1"/>
  <c r="D267" i="5" s="1"/>
  <c r="D246" i="1"/>
  <c r="D246" i="5" s="1"/>
  <c r="D265" i="1"/>
  <c r="D265" i="5" s="1"/>
  <c r="D268" i="1"/>
  <c r="D268" i="5" s="1"/>
  <c r="D260" i="1"/>
  <c r="D260" i="5" s="1"/>
  <c r="D251" i="1"/>
  <c r="D251" i="5" s="1"/>
  <c r="D248" i="1"/>
  <c r="D248" i="5" s="1"/>
  <c r="D269" i="1"/>
  <c r="D269" i="5" s="1"/>
  <c r="D264" i="1"/>
  <c r="D264" i="5" s="1"/>
  <c r="D252" i="1"/>
  <c r="D252" i="5" s="1"/>
  <c r="D256" i="1"/>
  <c r="D256" i="5" s="1"/>
  <c r="D247" i="1"/>
  <c r="D247" i="5" s="1"/>
  <c r="D255" i="1"/>
  <c r="D255" i="5" s="1"/>
  <c r="D254" i="1"/>
  <c r="D254" i="5" s="1"/>
  <c r="D261" i="1"/>
  <c r="D261" i="5" s="1"/>
  <c r="D259" i="1"/>
  <c r="D259" i="5" s="1"/>
  <c r="D258" i="1"/>
  <c r="D258" i="5" s="1"/>
  <c r="D250" i="1"/>
  <c r="D250" i="5" s="1"/>
  <c r="D262" i="1"/>
  <c r="D262" i="5" s="1"/>
  <c r="D253" i="1"/>
  <c r="D253" i="5" s="1"/>
  <c r="D298" i="5"/>
  <c r="D292" i="5"/>
  <c r="D291" i="5"/>
  <c r="D294" i="5"/>
  <c r="D293" i="5"/>
  <c r="D296" i="5"/>
  <c r="D295" i="5"/>
  <c r="D290" i="5"/>
  <c r="D308" i="5"/>
  <c r="D306" i="5"/>
  <c r="D305" i="5"/>
  <c r="D282" i="5"/>
  <c r="D280" i="1"/>
  <c r="D280" i="5" s="1"/>
  <c r="D277" i="1"/>
  <c r="D277" i="5" s="1"/>
  <c r="D275" i="1"/>
  <c r="D275" i="5" s="1"/>
  <c r="D278" i="1"/>
  <c r="D278" i="5" s="1"/>
  <c r="D279" i="1"/>
  <c r="D279" i="5" s="1"/>
  <c r="D276" i="1"/>
  <c r="D276" i="5" s="1"/>
  <c r="D274" i="1"/>
  <c r="D274" i="5" s="1"/>
  <c r="O271" i="1"/>
  <c r="O271" i="5" s="1"/>
  <c r="O316" i="1"/>
  <c r="O316" i="5" s="1"/>
  <c r="S329" i="1"/>
  <c r="T329" i="1"/>
  <c r="S29" i="1" s="1"/>
  <c r="S29" i="5" s="1"/>
  <c r="U240" i="1"/>
  <c r="U240" i="5" s="1"/>
  <c r="U291" i="1"/>
  <c r="U291" i="5" s="1"/>
  <c r="U268" i="1"/>
  <c r="U268" i="5" s="1"/>
  <c r="U257" i="1"/>
  <c r="U257" i="5" s="1"/>
  <c r="U250" i="1"/>
  <c r="U250" i="5" s="1"/>
  <c r="U247" i="1"/>
  <c r="U247" i="5" s="1"/>
  <c r="U269" i="1"/>
  <c r="U269" i="5" s="1"/>
  <c r="U277" i="1"/>
  <c r="U277" i="5" s="1"/>
  <c r="U264" i="1"/>
  <c r="U264" i="5" s="1"/>
  <c r="U292" i="1"/>
  <c r="U292" i="5" s="1"/>
  <c r="U246" i="1"/>
  <c r="U313" i="1"/>
  <c r="U313" i="5" s="1"/>
  <c r="U251" i="1"/>
  <c r="U251" i="5" s="1"/>
  <c r="U293" i="1"/>
  <c r="U293" i="5" s="1"/>
  <c r="U276" i="1"/>
  <c r="U276" i="5" s="1"/>
  <c r="U234" i="1"/>
  <c r="U234" i="5" s="1"/>
  <c r="U231" i="1"/>
  <c r="U231" i="5" s="1"/>
  <c r="U220" i="1"/>
  <c r="U220" i="5" s="1"/>
  <c r="U322" i="1"/>
  <c r="U322" i="5" s="1"/>
  <c r="U256" i="1"/>
  <c r="U256" i="5" s="1"/>
  <c r="U312" i="1"/>
  <c r="U312" i="5" s="1"/>
  <c r="U274" i="1"/>
  <c r="U249" i="1"/>
  <c r="U249" i="5" s="1"/>
  <c r="U267" i="1"/>
  <c r="U267" i="5" s="1"/>
  <c r="U217" i="1"/>
  <c r="U225" i="1"/>
  <c r="U225" i="5" s="1"/>
  <c r="U252" i="1"/>
  <c r="U252" i="5" s="1"/>
  <c r="U305" i="1"/>
  <c r="U226" i="1"/>
  <c r="U226" i="5" s="1"/>
  <c r="U227" i="1"/>
  <c r="U227" i="5" s="1"/>
  <c r="U228" i="1"/>
  <c r="U228" i="5" s="1"/>
  <c r="U321" i="1"/>
  <c r="U321" i="5" s="1"/>
  <c r="U306" i="1"/>
  <c r="U280" i="1"/>
  <c r="U280" i="5" s="1"/>
  <c r="U296" i="1"/>
  <c r="U296" i="5" s="1"/>
  <c r="U253" i="1"/>
  <c r="U253" i="5" s="1"/>
  <c r="U319" i="1"/>
  <c r="U254" i="1"/>
  <c r="U254" i="5" s="1"/>
  <c r="U263" i="1"/>
  <c r="U263" i="5" s="1"/>
  <c r="U238" i="1"/>
  <c r="U238" i="5" s="1"/>
  <c r="U237" i="1"/>
  <c r="U237" i="5" s="1"/>
  <c r="U221" i="1"/>
  <c r="U221" i="5" s="1"/>
  <c r="U224" i="1"/>
  <c r="U224" i="5" s="1"/>
  <c r="U265" i="1"/>
  <c r="U265" i="5" s="1"/>
  <c r="U320" i="1"/>
  <c r="U320" i="5" s="1"/>
  <c r="U258" i="1"/>
  <c r="U258" i="5" s="1"/>
  <c r="U260" i="1"/>
  <c r="U260" i="5" s="1"/>
  <c r="U232" i="1"/>
  <c r="U232" i="5" s="1"/>
  <c r="U279" i="1"/>
  <c r="U279" i="5" s="1"/>
  <c r="U255" i="1"/>
  <c r="U255" i="5" s="1"/>
  <c r="U275" i="1"/>
  <c r="U275" i="5" s="1"/>
  <c r="U248" i="1"/>
  <c r="U248" i="5" s="1"/>
  <c r="U239" i="1"/>
  <c r="U239" i="5" s="1"/>
  <c r="U223" i="1"/>
  <c r="U223" i="5" s="1"/>
  <c r="U218" i="1"/>
  <c r="U218" i="5" s="1"/>
  <c r="U236" i="1"/>
  <c r="U236" i="5" s="1"/>
  <c r="U259" i="1"/>
  <c r="U259" i="5" s="1"/>
  <c r="U302" i="1"/>
  <c r="U302" i="5" s="1"/>
  <c r="U278" i="1"/>
  <c r="U278" i="5" s="1"/>
  <c r="U262" i="1"/>
  <c r="U262" i="5" s="1"/>
  <c r="U266" i="1"/>
  <c r="U266" i="5" s="1"/>
  <c r="U290" i="1"/>
  <c r="U230" i="1"/>
  <c r="U230" i="5" s="1"/>
  <c r="U233" i="1"/>
  <c r="U233" i="5" s="1"/>
  <c r="U261" i="1"/>
  <c r="U261" i="5" s="1"/>
  <c r="U235" i="1"/>
  <c r="U235" i="5" s="1"/>
  <c r="U219" i="1"/>
  <c r="U219" i="5" s="1"/>
  <c r="U294" i="1"/>
  <c r="U294" i="5" s="1"/>
  <c r="U285" i="1"/>
  <c r="U314" i="1"/>
  <c r="U314" i="5" s="1"/>
  <c r="U295" i="1"/>
  <c r="U295" i="5" s="1"/>
  <c r="U311" i="1"/>
  <c r="U222" i="1"/>
  <c r="U222" i="5" s="1"/>
  <c r="U229" i="1"/>
  <c r="U229" i="5" s="1"/>
  <c r="D222" i="1"/>
  <c r="D222" i="5" s="1"/>
  <c r="D238" i="1"/>
  <c r="D238" i="5" s="1"/>
  <c r="D233" i="1"/>
  <c r="D233" i="5" s="1"/>
  <c r="D224" i="1"/>
  <c r="D224" i="5" s="1"/>
  <c r="D240" i="1"/>
  <c r="D240" i="5" s="1"/>
  <c r="D231" i="1"/>
  <c r="D231" i="5" s="1"/>
  <c r="D218" i="1"/>
  <c r="D218" i="5" s="1"/>
  <c r="D234" i="1"/>
  <c r="D234" i="5" s="1"/>
  <c r="D229" i="1"/>
  <c r="D229" i="5" s="1"/>
  <c r="D220" i="1"/>
  <c r="D220" i="5" s="1"/>
  <c r="D236" i="1"/>
  <c r="D236" i="5" s="1"/>
  <c r="D227" i="1"/>
  <c r="D227" i="5" s="1"/>
  <c r="D230" i="1"/>
  <c r="D230" i="5" s="1"/>
  <c r="D225" i="1"/>
  <c r="D225" i="5" s="1"/>
  <c r="D217" i="1"/>
  <c r="D217" i="5" s="1"/>
  <c r="D232" i="1"/>
  <c r="D232" i="5" s="1"/>
  <c r="D223" i="1"/>
  <c r="D223" i="5" s="1"/>
  <c r="D239" i="1"/>
  <c r="D239" i="5" s="1"/>
  <c r="D226" i="1"/>
  <c r="D226" i="5" s="1"/>
  <c r="D221" i="1"/>
  <c r="D221" i="5" s="1"/>
  <c r="D237" i="1"/>
  <c r="D237" i="5" s="1"/>
  <c r="D228" i="1"/>
  <c r="D228" i="5" s="1"/>
  <c r="D219" i="1"/>
  <c r="D219" i="5" s="1"/>
  <c r="D235" i="1"/>
  <c r="D235" i="5" s="1"/>
  <c r="N329" i="5"/>
  <c r="T10" i="1"/>
  <c r="T18" i="1"/>
  <c r="T26" i="1"/>
  <c r="T107" i="1"/>
  <c r="T51" i="1"/>
  <c r="U326" i="5"/>
  <c r="T106" i="1"/>
  <c r="T45" i="1"/>
  <c r="T88" i="1"/>
  <c r="T58" i="1"/>
  <c r="T72" i="1"/>
  <c r="T86" i="1"/>
  <c r="T16" i="1"/>
  <c r="T24" i="1"/>
  <c r="T32" i="1"/>
  <c r="T59" i="1"/>
  <c r="T57" i="1"/>
  <c r="T104" i="1"/>
  <c r="T46" i="1"/>
  <c r="T15" i="1"/>
  <c r="T27" i="1"/>
  <c r="T83" i="1"/>
  <c r="T85" i="1"/>
  <c r="T31" i="1"/>
  <c r="T68" i="1"/>
  <c r="T105" i="1"/>
  <c r="T112" i="1"/>
  <c r="T25" i="1"/>
  <c r="T48" i="1"/>
  <c r="T66" i="1"/>
  <c r="T70" i="1"/>
  <c r="T14" i="1"/>
  <c r="T22" i="1"/>
  <c r="T30" i="1"/>
  <c r="T53" i="1"/>
  <c r="T38" i="1"/>
  <c r="T39" i="1"/>
  <c r="T49" i="1"/>
  <c r="T43" i="1"/>
  <c r="T41" i="1"/>
  <c r="T60" i="1"/>
  <c r="T55" i="1"/>
  <c r="T12" i="1"/>
  <c r="T20" i="1"/>
  <c r="T28" i="1"/>
  <c r="T50" i="1"/>
  <c r="T71" i="1"/>
  <c r="T113" i="1"/>
  <c r="T52" i="1"/>
  <c r="T11" i="1"/>
  <c r="T19" i="1"/>
  <c r="T67" i="1"/>
  <c r="T77" i="1"/>
  <c r="T23" i="1"/>
  <c r="T69" i="1"/>
  <c r="T47" i="1"/>
  <c r="T87" i="1"/>
  <c r="T84" i="1"/>
  <c r="T114" i="1"/>
  <c r="T13" i="1"/>
  <c r="T21" i="1"/>
  <c r="T29" i="1"/>
  <c r="T54" i="1"/>
  <c r="T40" i="1"/>
  <c r="T44" i="1"/>
  <c r="T115" i="1"/>
  <c r="T61" i="1"/>
  <c r="T82" i="1"/>
  <c r="T56" i="1"/>
  <c r="T17" i="1"/>
  <c r="T9" i="1"/>
  <c r="T93" i="1"/>
  <c r="T42" i="1"/>
  <c r="D285" i="5"/>
  <c r="D287" i="5"/>
  <c r="K271" i="1"/>
  <c r="K242" i="1"/>
  <c r="K282" i="1"/>
  <c r="M283" i="1" s="1"/>
  <c r="E449" i="5"/>
  <c r="D319" i="5"/>
  <c r="D322" i="5"/>
  <c r="D324" i="5"/>
  <c r="D320" i="5"/>
  <c r="D321" i="5"/>
  <c r="T325" i="1"/>
  <c r="T325" i="5" s="1"/>
  <c r="T242" i="5"/>
  <c r="S325" i="1"/>
  <c r="S325" i="5" s="1"/>
  <c r="S242" i="5"/>
  <c r="N98" i="5"/>
  <c r="N101" i="1"/>
  <c r="S101" i="1"/>
  <c r="S98" i="5"/>
  <c r="N325" i="1"/>
  <c r="N325" i="5" s="1"/>
  <c r="N242" i="5"/>
  <c r="S329" i="5"/>
  <c r="T329" i="5"/>
  <c r="Q242" i="1"/>
  <c r="C282" i="1"/>
  <c r="Q308" i="1"/>
  <c r="Q316" i="1"/>
  <c r="Q271" i="1"/>
  <c r="Q298" i="1"/>
  <c r="Q302" i="1"/>
  <c r="Q324" i="1"/>
  <c r="C242" i="1"/>
  <c r="C271" i="1"/>
  <c r="Q282" i="1"/>
  <c r="Q287" i="1"/>
  <c r="F449" i="5"/>
  <c r="R101" i="1"/>
  <c r="R98" i="5"/>
  <c r="F282" i="5"/>
  <c r="D325" i="1"/>
  <c r="D325" i="5" s="1"/>
  <c r="D242" i="5"/>
  <c r="P325" i="1"/>
  <c r="P325" i="5" s="1"/>
  <c r="P242" i="5"/>
  <c r="F325" i="1"/>
  <c r="F325" i="5" s="1"/>
  <c r="F242" i="5"/>
  <c r="B325" i="1"/>
  <c r="B325" i="5" s="1"/>
  <c r="B242" i="5"/>
  <c r="W82" i="1"/>
  <c r="W82" i="5" s="1"/>
  <c r="O109" i="1" l="1"/>
  <c r="O109" i="5" s="1"/>
  <c r="O298" i="1"/>
  <c r="O298" i="5" s="1"/>
  <c r="P93" i="1"/>
  <c r="P93" i="5" s="1"/>
  <c r="O74" i="1"/>
  <c r="O74" i="5" s="1"/>
  <c r="O63" i="1"/>
  <c r="O63" i="5" s="1"/>
  <c r="O34" i="1"/>
  <c r="O34" i="5" s="1"/>
  <c r="O90" i="1"/>
  <c r="O90" i="5" s="1"/>
  <c r="O77" i="5"/>
  <c r="P77" i="1"/>
  <c r="P79" i="1" s="1"/>
  <c r="O48" i="5"/>
  <c r="R319" i="6"/>
  <c r="R324" i="4"/>
  <c r="R324" i="6" s="1"/>
  <c r="R285" i="6"/>
  <c r="R287" i="4"/>
  <c r="V99" i="6"/>
  <c r="AB99" i="4"/>
  <c r="AB99" i="6" s="1"/>
  <c r="M285" i="6"/>
  <c r="M287" i="4"/>
  <c r="E285" i="6"/>
  <c r="E287" i="4"/>
  <c r="E319" i="6"/>
  <c r="E324" i="4"/>
  <c r="E324" i="6" s="1"/>
  <c r="M324" i="4"/>
  <c r="M324" i="6" s="1"/>
  <c r="M320" i="6"/>
  <c r="AB98" i="4"/>
  <c r="AB98" i="6" s="1"/>
  <c r="V101" i="4"/>
  <c r="V98" i="6"/>
  <c r="C12" i="2"/>
  <c r="C14" i="2" s="1"/>
  <c r="V120" i="5"/>
  <c r="P101" i="6"/>
  <c r="AA101" i="4"/>
  <c r="AA101" i="6" s="1"/>
  <c r="O117" i="1"/>
  <c r="O117" i="5" s="1"/>
  <c r="O66" i="5"/>
  <c r="P66" i="1"/>
  <c r="P112" i="1"/>
  <c r="P112" i="5" s="1"/>
  <c r="O38" i="5"/>
  <c r="O104" i="5"/>
  <c r="O93" i="5"/>
  <c r="O9" i="5"/>
  <c r="P104" i="1"/>
  <c r="P104" i="5" s="1"/>
  <c r="O324" i="1"/>
  <c r="O324" i="5" s="1"/>
  <c r="P9" i="1"/>
  <c r="P9" i="5" s="1"/>
  <c r="P38" i="1"/>
  <c r="P38" i="5" s="1"/>
  <c r="O99" i="1"/>
  <c r="O99" i="5" s="1"/>
  <c r="O329" i="5" s="1"/>
  <c r="O308" i="1"/>
  <c r="O308" i="5" s="1"/>
  <c r="O98" i="1"/>
  <c r="O305" i="5"/>
  <c r="P53" i="1"/>
  <c r="P53" i="5" s="1"/>
  <c r="P71" i="1"/>
  <c r="P71" i="5" s="1"/>
  <c r="P40" i="1"/>
  <c r="P40" i="5" s="1"/>
  <c r="P27" i="1"/>
  <c r="P27" i="5" s="1"/>
  <c r="M195" i="5"/>
  <c r="P67" i="1"/>
  <c r="P67" i="5" s="1"/>
  <c r="P31" i="1"/>
  <c r="P31" i="5" s="1"/>
  <c r="P15" i="1"/>
  <c r="P15" i="5" s="1"/>
  <c r="P11" i="1"/>
  <c r="P11" i="5" s="1"/>
  <c r="P87" i="1"/>
  <c r="P87" i="5" s="1"/>
  <c r="AN74" i="6"/>
  <c r="P13" i="1"/>
  <c r="P13" i="5" s="1"/>
  <c r="P25" i="1"/>
  <c r="P25" i="5" s="1"/>
  <c r="P29" i="1"/>
  <c r="P29" i="5" s="1"/>
  <c r="P54" i="1"/>
  <c r="P54" i="5" s="1"/>
  <c r="P58" i="1"/>
  <c r="P58" i="5" s="1"/>
  <c r="P114" i="1"/>
  <c r="P114" i="5" s="1"/>
  <c r="P86" i="1"/>
  <c r="P86" i="5" s="1"/>
  <c r="P55" i="1"/>
  <c r="P55" i="5" s="1"/>
  <c r="P50" i="1"/>
  <c r="P50" i="5" s="1"/>
  <c r="P107" i="1"/>
  <c r="P107" i="5" s="1"/>
  <c r="P12" i="1"/>
  <c r="P12" i="5" s="1"/>
  <c r="P24" i="1"/>
  <c r="P24" i="5" s="1"/>
  <c r="P28" i="1"/>
  <c r="P28" i="5" s="1"/>
  <c r="P44" i="1"/>
  <c r="P44" i="5" s="1"/>
  <c r="P43" i="1"/>
  <c r="P43" i="5" s="1"/>
  <c r="P52" i="1"/>
  <c r="P52" i="5" s="1"/>
  <c r="P46" i="1"/>
  <c r="P46" i="5" s="1"/>
  <c r="P69" i="1"/>
  <c r="P69" i="5" s="1"/>
  <c r="P47" i="1"/>
  <c r="P47" i="5" s="1"/>
  <c r="P14" i="1"/>
  <c r="P14" i="5" s="1"/>
  <c r="P18" i="1"/>
  <c r="P18" i="5" s="1"/>
  <c r="P30" i="1"/>
  <c r="P30" i="5" s="1"/>
  <c r="P42" i="1"/>
  <c r="P42" i="5" s="1"/>
  <c r="P49" i="1"/>
  <c r="P49" i="5" s="1"/>
  <c r="P19" i="1"/>
  <c r="P19" i="5" s="1"/>
  <c r="P23" i="1"/>
  <c r="P23" i="5" s="1"/>
  <c r="P105" i="1"/>
  <c r="P85" i="1"/>
  <c r="P85" i="5" s="1"/>
  <c r="P41" i="1"/>
  <c r="P41" i="5" s="1"/>
  <c r="P51" i="1"/>
  <c r="P51" i="5" s="1"/>
  <c r="P84" i="1"/>
  <c r="P84" i="5" s="1"/>
  <c r="P57" i="1"/>
  <c r="P57" i="5" s="1"/>
  <c r="P16" i="1"/>
  <c r="P16" i="5" s="1"/>
  <c r="P20" i="1"/>
  <c r="P20" i="5" s="1"/>
  <c r="P32" i="1"/>
  <c r="P32" i="5" s="1"/>
  <c r="P106" i="1"/>
  <c r="P106" i="5" s="1"/>
  <c r="P113" i="1"/>
  <c r="P113" i="5" s="1"/>
  <c r="P88" i="1"/>
  <c r="P88" i="5" s="1"/>
  <c r="P17" i="1"/>
  <c r="P17" i="5" s="1"/>
  <c r="P21" i="1"/>
  <c r="P21" i="5" s="1"/>
  <c r="P56" i="1"/>
  <c r="P56" i="5" s="1"/>
  <c r="P68" i="1"/>
  <c r="P68" i="5" s="1"/>
  <c r="P59" i="1"/>
  <c r="P59" i="5" s="1"/>
  <c r="P72" i="1"/>
  <c r="P72" i="5" s="1"/>
  <c r="P83" i="1"/>
  <c r="P70" i="1"/>
  <c r="P70" i="5" s="1"/>
  <c r="P39" i="1"/>
  <c r="P10" i="1"/>
  <c r="P10" i="5" s="1"/>
  <c r="P22" i="1"/>
  <c r="P22" i="5" s="1"/>
  <c r="P26" i="1"/>
  <c r="P26" i="5" s="1"/>
  <c r="P61" i="1"/>
  <c r="P61" i="5" s="1"/>
  <c r="P60" i="1"/>
  <c r="P60" i="5" s="1"/>
  <c r="P45" i="1"/>
  <c r="P45" i="5" s="1"/>
  <c r="P115" i="1"/>
  <c r="P115" i="5" s="1"/>
  <c r="N77" i="5"/>
  <c r="N79" i="1"/>
  <c r="N79" i="5" s="1"/>
  <c r="N112" i="5"/>
  <c r="N117" i="1"/>
  <c r="N117" i="5" s="1"/>
  <c r="N93" i="5"/>
  <c r="N95" i="1"/>
  <c r="N95" i="5" s="1"/>
  <c r="N66" i="5"/>
  <c r="N74" i="1"/>
  <c r="N74" i="5" s="1"/>
  <c r="N82" i="5"/>
  <c r="N90" i="1"/>
  <c r="N90" i="5" s="1"/>
  <c r="S46" i="1"/>
  <c r="S46" i="5" s="1"/>
  <c r="S25" i="1"/>
  <c r="S25" i="5" s="1"/>
  <c r="S87" i="1"/>
  <c r="S87" i="5" s="1"/>
  <c r="S21" i="1"/>
  <c r="S21" i="5" s="1"/>
  <c r="S55" i="1"/>
  <c r="S55" i="5" s="1"/>
  <c r="S59" i="1"/>
  <c r="S59" i="5" s="1"/>
  <c r="S107" i="1"/>
  <c r="S107" i="5" s="1"/>
  <c r="S83" i="1"/>
  <c r="S83" i="5" s="1"/>
  <c r="S24" i="1"/>
  <c r="S24" i="5" s="1"/>
  <c r="S9" i="1"/>
  <c r="U9" i="1" s="1"/>
  <c r="S26" i="1"/>
  <c r="S26" i="5" s="1"/>
  <c r="S115" i="1"/>
  <c r="S115" i="5" s="1"/>
  <c r="S57" i="1"/>
  <c r="S57" i="5" s="1"/>
  <c r="S112" i="1"/>
  <c r="U112" i="1" s="1"/>
  <c r="S13" i="1"/>
  <c r="S13" i="5" s="1"/>
  <c r="S50" i="1"/>
  <c r="S50" i="5" s="1"/>
  <c r="S104" i="1"/>
  <c r="U104" i="1" s="1"/>
  <c r="S54" i="1"/>
  <c r="S54" i="5" s="1"/>
  <c r="S77" i="1"/>
  <c r="U77" i="1" s="1"/>
  <c r="S20" i="1"/>
  <c r="S20" i="5" s="1"/>
  <c r="S27" i="1"/>
  <c r="S27" i="5" s="1"/>
  <c r="S68" i="1"/>
  <c r="S68" i="5" s="1"/>
  <c r="S58" i="1"/>
  <c r="S58" i="5" s="1"/>
  <c r="S106" i="1"/>
  <c r="S106" i="5" s="1"/>
  <c r="S44" i="1"/>
  <c r="S44" i="5" s="1"/>
  <c r="S53" i="1"/>
  <c r="S53" i="5" s="1"/>
  <c r="S49" i="1"/>
  <c r="S49" i="5" s="1"/>
  <c r="S84" i="1"/>
  <c r="S84" i="5" s="1"/>
  <c r="S19" i="1"/>
  <c r="S19" i="5" s="1"/>
  <c r="S113" i="1"/>
  <c r="S113" i="5" s="1"/>
  <c r="S17" i="1"/>
  <c r="S17" i="5" s="1"/>
  <c r="S105" i="1"/>
  <c r="S105" i="5" s="1"/>
  <c r="S38" i="1"/>
  <c r="U38" i="1" s="1"/>
  <c r="S93" i="1"/>
  <c r="U93" i="1" s="1"/>
  <c r="S15" i="1"/>
  <c r="S15" i="5" s="1"/>
  <c r="S18" i="1"/>
  <c r="S18" i="5" s="1"/>
  <c r="S66" i="1"/>
  <c r="U66" i="1" s="1"/>
  <c r="N9" i="5"/>
  <c r="N34" i="1"/>
  <c r="N34" i="5" s="1"/>
  <c r="N38" i="5"/>
  <c r="N63" i="1"/>
  <c r="N63" i="5" s="1"/>
  <c r="N104" i="5"/>
  <c r="N109" i="1"/>
  <c r="N109" i="5" s="1"/>
  <c r="S67" i="1"/>
  <c r="S67" i="5" s="1"/>
  <c r="S82" i="1"/>
  <c r="U82" i="1" s="1"/>
  <c r="S70" i="1"/>
  <c r="S70" i="5" s="1"/>
  <c r="S32" i="1"/>
  <c r="S32" i="5" s="1"/>
  <c r="S42" i="1"/>
  <c r="S42" i="5" s="1"/>
  <c r="S48" i="1"/>
  <c r="S48" i="5" s="1"/>
  <c r="S52" i="1"/>
  <c r="S52" i="5" s="1"/>
  <c r="S39" i="1"/>
  <c r="S39" i="5" s="1"/>
  <c r="S23" i="1"/>
  <c r="S23" i="5" s="1"/>
  <c r="S45" i="1"/>
  <c r="S45" i="5" s="1"/>
  <c r="S10" i="1"/>
  <c r="S10" i="5" s="1"/>
  <c r="S72" i="1"/>
  <c r="S72" i="5" s="1"/>
  <c r="S114" i="1"/>
  <c r="S114" i="5" s="1"/>
  <c r="S69" i="1"/>
  <c r="S69" i="5" s="1"/>
  <c r="S28" i="1"/>
  <c r="S28" i="5" s="1"/>
  <c r="S40" i="1"/>
  <c r="S40" i="5" s="1"/>
  <c r="S86" i="1"/>
  <c r="S86" i="5" s="1"/>
  <c r="S85" i="1"/>
  <c r="S85" i="5" s="1"/>
  <c r="S43" i="1"/>
  <c r="S43" i="5" s="1"/>
  <c r="S11" i="1"/>
  <c r="S11" i="5" s="1"/>
  <c r="S56" i="1"/>
  <c r="S56" i="5" s="1"/>
  <c r="S41" i="1"/>
  <c r="S41" i="5" s="1"/>
  <c r="S61" i="1"/>
  <c r="S61" i="5" s="1"/>
  <c r="S22" i="1"/>
  <c r="S22" i="5" s="1"/>
  <c r="S60" i="1"/>
  <c r="S60" i="5" s="1"/>
  <c r="S71" i="1"/>
  <c r="S71" i="5" s="1"/>
  <c r="S51" i="1"/>
  <c r="S51" i="5" s="1"/>
  <c r="S12" i="1"/>
  <c r="S12" i="5" s="1"/>
  <c r="S31" i="1"/>
  <c r="S31" i="5" s="1"/>
  <c r="S14" i="1"/>
  <c r="S14" i="5" s="1"/>
  <c r="S30" i="1"/>
  <c r="S30" i="5" s="1"/>
  <c r="S88" i="1"/>
  <c r="S88" i="5" s="1"/>
  <c r="S47" i="1"/>
  <c r="S47" i="5" s="1"/>
  <c r="S16" i="1"/>
  <c r="S16" i="5" s="1"/>
  <c r="K313" i="1"/>
  <c r="K311" i="1"/>
  <c r="K314" i="1"/>
  <c r="K312" i="1"/>
  <c r="C306" i="1"/>
  <c r="E306" i="1" s="1"/>
  <c r="C305" i="1"/>
  <c r="E305" i="1" s="1"/>
  <c r="C322" i="1"/>
  <c r="E322" i="1" s="1"/>
  <c r="C321" i="1"/>
  <c r="E321" i="1" s="1"/>
  <c r="C320" i="1"/>
  <c r="E320" i="1" s="1"/>
  <c r="C319" i="1"/>
  <c r="E319" i="1" s="1"/>
  <c r="K295" i="1"/>
  <c r="K293" i="1"/>
  <c r="K291" i="1"/>
  <c r="K296" i="1"/>
  <c r="K294" i="1"/>
  <c r="K292" i="1"/>
  <c r="K290" i="1"/>
  <c r="K306" i="1"/>
  <c r="K305" i="1"/>
  <c r="K322" i="1"/>
  <c r="K321" i="1"/>
  <c r="K320" i="1"/>
  <c r="K319" i="1"/>
  <c r="C295" i="1"/>
  <c r="E295" i="1" s="1"/>
  <c r="C293" i="1"/>
  <c r="E293" i="1" s="1"/>
  <c r="C291" i="1"/>
  <c r="E291" i="1" s="1"/>
  <c r="C296" i="1"/>
  <c r="E296" i="1" s="1"/>
  <c r="C294" i="1"/>
  <c r="E294" i="1" s="1"/>
  <c r="C292" i="1"/>
  <c r="E292" i="1" s="1"/>
  <c r="C290" i="1"/>
  <c r="E290" i="1" s="1"/>
  <c r="C313" i="1"/>
  <c r="E313" i="1" s="1"/>
  <c r="C311" i="1"/>
  <c r="E311" i="1" s="1"/>
  <c r="C314" i="1"/>
  <c r="E314" i="1" s="1"/>
  <c r="C312" i="1"/>
  <c r="E312" i="1" s="1"/>
  <c r="AN117" i="6"/>
  <c r="AB107" i="4"/>
  <c r="AB107" i="6" s="1"/>
  <c r="V107" i="6"/>
  <c r="V79" i="4"/>
  <c r="V77" i="6"/>
  <c r="AB77" i="4"/>
  <c r="AB77" i="6" s="1"/>
  <c r="V114" i="6"/>
  <c r="AB114" i="4"/>
  <c r="AB114" i="6" s="1"/>
  <c r="AB71" i="4"/>
  <c r="AB71" i="6" s="1"/>
  <c r="V71" i="6"/>
  <c r="V39" i="6"/>
  <c r="AB39" i="4"/>
  <c r="AB39" i="6" s="1"/>
  <c r="AB83" i="4"/>
  <c r="AB83" i="6" s="1"/>
  <c r="V83" i="6"/>
  <c r="V28" i="6"/>
  <c r="AB28" i="4"/>
  <c r="AB28" i="6" s="1"/>
  <c r="V68" i="6"/>
  <c r="AB68" i="4"/>
  <c r="AB68" i="6" s="1"/>
  <c r="AB48" i="4"/>
  <c r="AB48" i="6" s="1"/>
  <c r="V48" i="6"/>
  <c r="V27" i="6"/>
  <c r="AB27" i="4"/>
  <c r="AB27" i="6" s="1"/>
  <c r="V14" i="6"/>
  <c r="AB14" i="4"/>
  <c r="AB14" i="6" s="1"/>
  <c r="AA109" i="4"/>
  <c r="AA109" i="6" s="1"/>
  <c r="AN90" i="6"/>
  <c r="V90" i="4"/>
  <c r="V113" i="6"/>
  <c r="AB113" i="4"/>
  <c r="AB113" i="6" s="1"/>
  <c r="AB105" i="4"/>
  <c r="AB105" i="6" s="1"/>
  <c r="V105" i="6"/>
  <c r="V117" i="4"/>
  <c r="AN95" i="6"/>
  <c r="AA95" i="4"/>
  <c r="AA95" i="6" s="1"/>
  <c r="AB55" i="4"/>
  <c r="AB55" i="6" s="1"/>
  <c r="V55" i="6"/>
  <c r="V13" i="6"/>
  <c r="AB13" i="4"/>
  <c r="AB13" i="6" s="1"/>
  <c r="V53" i="6"/>
  <c r="AB53" i="4"/>
  <c r="AB53" i="6" s="1"/>
  <c r="U119" i="4"/>
  <c r="U119" i="6" s="1"/>
  <c r="U63" i="6"/>
  <c r="AN34" i="6" s="1"/>
  <c r="V109" i="4"/>
  <c r="V104" i="6"/>
  <c r="AB104" i="4"/>
  <c r="AB104" i="6" s="1"/>
  <c r="V63" i="4"/>
  <c r="V115" i="6"/>
  <c r="AB115" i="4"/>
  <c r="AB115" i="6" s="1"/>
  <c r="V93" i="6"/>
  <c r="AB93" i="4"/>
  <c r="AB93" i="6" s="1"/>
  <c r="V95" i="4"/>
  <c r="V51" i="6"/>
  <c r="AB51" i="4"/>
  <c r="AB51" i="6" s="1"/>
  <c r="AB30" i="4"/>
  <c r="AB30" i="6" s="1"/>
  <c r="V30" i="6"/>
  <c r="V9" i="6"/>
  <c r="AB9" i="4"/>
  <c r="AB9" i="6" s="1"/>
  <c r="V34" i="4"/>
  <c r="V69" i="6"/>
  <c r="AB69" i="4"/>
  <c r="AB69" i="6" s="1"/>
  <c r="AB85" i="4"/>
  <c r="AB85" i="6" s="1"/>
  <c r="V85" i="6"/>
  <c r="V56" i="6"/>
  <c r="AB56" i="4"/>
  <c r="AB56" i="6" s="1"/>
  <c r="AB40" i="4"/>
  <c r="AB40" i="6" s="1"/>
  <c r="V40" i="6"/>
  <c r="V11" i="6"/>
  <c r="AB11" i="4"/>
  <c r="AB11" i="6" s="1"/>
  <c r="AB18" i="4"/>
  <c r="AB18" i="6" s="1"/>
  <c r="V18" i="6"/>
  <c r="AA90" i="4"/>
  <c r="AA90" i="6" s="1"/>
  <c r="P119" i="6"/>
  <c r="AB88" i="4"/>
  <c r="AB88" i="6" s="1"/>
  <c r="V88" i="6"/>
  <c r="AB84" i="4"/>
  <c r="AB84" i="6" s="1"/>
  <c r="V84" i="6"/>
  <c r="AA117" i="4"/>
  <c r="AA117" i="6" s="1"/>
  <c r="V66" i="6"/>
  <c r="AB66" i="4"/>
  <c r="AB66" i="6" s="1"/>
  <c r="V74" i="4"/>
  <c r="V25" i="6"/>
  <c r="AB25" i="4"/>
  <c r="AB25" i="6" s="1"/>
  <c r="AA34" i="4"/>
  <c r="AA34" i="6" s="1"/>
  <c r="V49" i="6"/>
  <c r="AB49" i="4"/>
  <c r="AB49" i="6" s="1"/>
  <c r="V32" i="6"/>
  <c r="AB32" i="4"/>
  <c r="AB32" i="6" s="1"/>
  <c r="Q282" i="5"/>
  <c r="Q274" i="1"/>
  <c r="Q276" i="1"/>
  <c r="Q279" i="1"/>
  <c r="Q277" i="1"/>
  <c r="Q275" i="1"/>
  <c r="Q278" i="1"/>
  <c r="Q280" i="1"/>
  <c r="C316" i="5"/>
  <c r="Q298" i="5"/>
  <c r="Q296" i="1"/>
  <c r="Q290" i="1"/>
  <c r="Q292" i="1"/>
  <c r="Q291" i="1"/>
  <c r="Q294" i="1"/>
  <c r="Q293" i="1"/>
  <c r="Q295" i="1"/>
  <c r="Q316" i="5"/>
  <c r="Q311" i="1"/>
  <c r="Q313" i="1"/>
  <c r="Q314" i="1"/>
  <c r="Q312" i="1"/>
  <c r="C298" i="5"/>
  <c r="K282" i="5"/>
  <c r="M283" i="5" s="1"/>
  <c r="K275" i="1"/>
  <c r="K279" i="1"/>
  <c r="K277" i="1"/>
  <c r="K274" i="1"/>
  <c r="K276" i="1"/>
  <c r="K278" i="1"/>
  <c r="K280" i="1"/>
  <c r="K308" i="5"/>
  <c r="K271" i="5"/>
  <c r="K255" i="1"/>
  <c r="K259" i="1"/>
  <c r="K246" i="1"/>
  <c r="K260" i="1"/>
  <c r="K252" i="1"/>
  <c r="K251" i="1"/>
  <c r="K248" i="1"/>
  <c r="K247" i="1"/>
  <c r="K249" i="1"/>
  <c r="K268" i="1"/>
  <c r="K267" i="1"/>
  <c r="K266" i="1"/>
  <c r="K269" i="1"/>
  <c r="K263" i="1"/>
  <c r="K250" i="1"/>
  <c r="K264" i="1"/>
  <c r="K256" i="1"/>
  <c r="K265" i="1"/>
  <c r="K257" i="1"/>
  <c r="K261" i="1"/>
  <c r="K258" i="1"/>
  <c r="K262" i="1"/>
  <c r="K254" i="1"/>
  <c r="K253" i="1"/>
  <c r="K298" i="5"/>
  <c r="C271" i="5"/>
  <c r="C263" i="1"/>
  <c r="C255" i="1"/>
  <c r="C262" i="1"/>
  <c r="C265" i="1"/>
  <c r="C251" i="1"/>
  <c r="C258" i="1"/>
  <c r="C269" i="1"/>
  <c r="C261" i="1"/>
  <c r="C246" i="1"/>
  <c r="C250" i="1"/>
  <c r="C257" i="1"/>
  <c r="C266" i="1"/>
  <c r="C247" i="1"/>
  <c r="C254" i="1"/>
  <c r="C248" i="1"/>
  <c r="C249" i="1"/>
  <c r="C260" i="1"/>
  <c r="C267" i="1"/>
  <c r="C253" i="1"/>
  <c r="C264" i="1"/>
  <c r="C256" i="1"/>
  <c r="C259" i="1"/>
  <c r="C268" i="1"/>
  <c r="C252" i="1"/>
  <c r="C308" i="5"/>
  <c r="Q271" i="5"/>
  <c r="Q256" i="1"/>
  <c r="Q250" i="1"/>
  <c r="Q267" i="1"/>
  <c r="Q264" i="1"/>
  <c r="Q247" i="1"/>
  <c r="Q259" i="1"/>
  <c r="Q268" i="1"/>
  <c r="Q265" i="1"/>
  <c r="Q266" i="1"/>
  <c r="Q248" i="1"/>
  <c r="Q257" i="1"/>
  <c r="Q258" i="1"/>
  <c r="Q246" i="1"/>
  <c r="Q255" i="1"/>
  <c r="Q260" i="1"/>
  <c r="Q253" i="1"/>
  <c r="Q263" i="1"/>
  <c r="Q252" i="1"/>
  <c r="Q261" i="1"/>
  <c r="Q254" i="1"/>
  <c r="Q251" i="1"/>
  <c r="Q269" i="1"/>
  <c r="Q262" i="1"/>
  <c r="Q249" i="1"/>
  <c r="Q308" i="5"/>
  <c r="Q305" i="1"/>
  <c r="Q306" i="1"/>
  <c r="C282" i="5"/>
  <c r="C279" i="1"/>
  <c r="C280" i="1"/>
  <c r="C277" i="1"/>
  <c r="C278" i="1"/>
  <c r="C275" i="1"/>
  <c r="C276" i="1"/>
  <c r="C274" i="1"/>
  <c r="K316" i="5"/>
  <c r="Q220" i="1"/>
  <c r="Q236" i="1"/>
  <c r="Q227" i="1"/>
  <c r="Q218" i="1"/>
  <c r="Q234" i="1"/>
  <c r="Q225" i="1"/>
  <c r="Q224" i="1"/>
  <c r="Q240" i="1"/>
  <c r="Q231" i="1"/>
  <c r="Q222" i="1"/>
  <c r="Q238" i="1"/>
  <c r="Q229" i="1"/>
  <c r="Q228" i="1"/>
  <c r="Q219" i="1"/>
  <c r="Q235" i="1"/>
  <c r="Q226" i="1"/>
  <c r="Q217" i="1"/>
  <c r="Q233" i="1"/>
  <c r="Q232" i="1"/>
  <c r="Q223" i="1"/>
  <c r="Q239" i="1"/>
  <c r="Q230" i="1"/>
  <c r="Q221" i="1"/>
  <c r="Q237" i="1"/>
  <c r="K302" i="5"/>
  <c r="M302" i="1"/>
  <c r="M302" i="5" s="1"/>
  <c r="K223" i="1"/>
  <c r="K231" i="1"/>
  <c r="K239" i="1"/>
  <c r="K222" i="1"/>
  <c r="K230" i="1"/>
  <c r="K238" i="1"/>
  <c r="K225" i="1"/>
  <c r="K233" i="1"/>
  <c r="K217" i="1"/>
  <c r="K224" i="1"/>
  <c r="K232" i="1"/>
  <c r="K240" i="1"/>
  <c r="K219" i="1"/>
  <c r="K227" i="1"/>
  <c r="K235" i="1"/>
  <c r="K218" i="1"/>
  <c r="K226" i="1"/>
  <c r="K234" i="1"/>
  <c r="K221" i="1"/>
  <c r="K229" i="1"/>
  <c r="K237" i="1"/>
  <c r="K220" i="1"/>
  <c r="K228" i="1"/>
  <c r="K236" i="1"/>
  <c r="U285" i="5"/>
  <c r="U287" i="1"/>
  <c r="U287" i="5" s="1"/>
  <c r="U319" i="5"/>
  <c r="U324" i="1"/>
  <c r="U324" i="5" s="1"/>
  <c r="U306" i="5"/>
  <c r="T99" i="1"/>
  <c r="U242" i="1"/>
  <c r="U217" i="5"/>
  <c r="U271" i="1"/>
  <c r="U271" i="5" s="1"/>
  <c r="U246" i="5"/>
  <c r="C218" i="1"/>
  <c r="C234" i="1"/>
  <c r="C229" i="1"/>
  <c r="C220" i="1"/>
  <c r="C236" i="1"/>
  <c r="C227" i="1"/>
  <c r="C222" i="1"/>
  <c r="C238" i="1"/>
  <c r="C233" i="1"/>
  <c r="C224" i="1"/>
  <c r="C240" i="1"/>
  <c r="C231" i="1"/>
  <c r="C226" i="1"/>
  <c r="C221" i="1"/>
  <c r="C237" i="1"/>
  <c r="C228" i="1"/>
  <c r="C219" i="1"/>
  <c r="C235" i="1"/>
  <c r="C230" i="1"/>
  <c r="C225" i="1"/>
  <c r="C217" i="1"/>
  <c r="C232" i="1"/>
  <c r="C223" i="1"/>
  <c r="C239" i="1"/>
  <c r="C302" i="5"/>
  <c r="E302" i="5"/>
  <c r="Q302" i="5"/>
  <c r="R302" i="1"/>
  <c r="R302" i="5" s="1"/>
  <c r="U316" i="1"/>
  <c r="U316" i="5" s="1"/>
  <c r="U311" i="5"/>
  <c r="U290" i="5"/>
  <c r="U298" i="1"/>
  <c r="U298" i="5" s="1"/>
  <c r="T98" i="1"/>
  <c r="U308" i="1"/>
  <c r="U308" i="5" s="1"/>
  <c r="U305" i="5"/>
  <c r="U274" i="5"/>
  <c r="U282" i="1"/>
  <c r="U282" i="5" s="1"/>
  <c r="R101" i="5"/>
  <c r="R119" i="1"/>
  <c r="R119" i="5" s="1"/>
  <c r="Q285" i="1"/>
  <c r="Q287" i="5"/>
  <c r="C325" i="1"/>
  <c r="C325" i="5" s="1"/>
  <c r="C242" i="5"/>
  <c r="S101" i="5"/>
  <c r="N101" i="5"/>
  <c r="P82" i="5"/>
  <c r="K324" i="5"/>
  <c r="T42" i="5"/>
  <c r="T34" i="1"/>
  <c r="T9" i="5"/>
  <c r="T56" i="5"/>
  <c r="T61" i="5"/>
  <c r="T44" i="5"/>
  <c r="T54" i="5"/>
  <c r="T21" i="5"/>
  <c r="T114" i="5"/>
  <c r="T87" i="5"/>
  <c r="T69" i="5"/>
  <c r="T79" i="1"/>
  <c r="T79" i="5" s="1"/>
  <c r="T77" i="5"/>
  <c r="T19" i="5"/>
  <c r="T52" i="5"/>
  <c r="T71" i="5"/>
  <c r="T28" i="5"/>
  <c r="T12" i="5"/>
  <c r="T60" i="5"/>
  <c r="T43" i="5"/>
  <c r="T39" i="5"/>
  <c r="T53" i="5"/>
  <c r="T22" i="5"/>
  <c r="T70" i="5"/>
  <c r="T48" i="5"/>
  <c r="T112" i="5"/>
  <c r="T117" i="1"/>
  <c r="T117" i="5" s="1"/>
  <c r="T68" i="5"/>
  <c r="T85" i="5"/>
  <c r="T27" i="5"/>
  <c r="T46" i="5"/>
  <c r="T57" i="5"/>
  <c r="T32" i="5"/>
  <c r="T16" i="5"/>
  <c r="T72" i="5"/>
  <c r="T88" i="5"/>
  <c r="T106" i="5"/>
  <c r="T51" i="5"/>
  <c r="T26" i="5"/>
  <c r="T10" i="5"/>
  <c r="M205" i="5"/>
  <c r="C9" i="2"/>
  <c r="Q321" i="1"/>
  <c r="Q319" i="1"/>
  <c r="Q320" i="1"/>
  <c r="Q322" i="1"/>
  <c r="Q324" i="5"/>
  <c r="C287" i="5"/>
  <c r="C324" i="5"/>
  <c r="Q325" i="1"/>
  <c r="Q325" i="5" s="1"/>
  <c r="Q242" i="5"/>
  <c r="P48" i="5"/>
  <c r="K325" i="1"/>
  <c r="K325" i="5" s="1"/>
  <c r="K242" i="5"/>
  <c r="K287" i="5"/>
  <c r="T93" i="5"/>
  <c r="T95" i="1"/>
  <c r="T95" i="5" s="1"/>
  <c r="T17" i="5"/>
  <c r="T82" i="5"/>
  <c r="T90" i="1"/>
  <c r="T90" i="5" s="1"/>
  <c r="T115" i="5"/>
  <c r="T40" i="5"/>
  <c r="T29" i="5"/>
  <c r="U29" i="1"/>
  <c r="U29" i="5" s="1"/>
  <c r="T13" i="5"/>
  <c r="T84" i="5"/>
  <c r="T47" i="5"/>
  <c r="T23" i="5"/>
  <c r="T67" i="5"/>
  <c r="T11" i="5"/>
  <c r="T113" i="5"/>
  <c r="T50" i="5"/>
  <c r="T20" i="5"/>
  <c r="T55" i="5"/>
  <c r="T41" i="5"/>
  <c r="T49" i="5"/>
  <c r="T38" i="5"/>
  <c r="T63" i="1"/>
  <c r="T63" i="5" s="1"/>
  <c r="T30" i="5"/>
  <c r="T14" i="5"/>
  <c r="T74" i="1"/>
  <c r="T74" i="5" s="1"/>
  <c r="T66" i="5"/>
  <c r="T25" i="5"/>
  <c r="T105" i="5"/>
  <c r="T31" i="5"/>
  <c r="T83" i="5"/>
  <c r="T15" i="5"/>
  <c r="T104" i="5"/>
  <c r="T109" i="1"/>
  <c r="T109" i="5" s="1"/>
  <c r="T59" i="5"/>
  <c r="T24" i="5"/>
  <c r="T86" i="5"/>
  <c r="T58" i="5"/>
  <c r="T45" i="5"/>
  <c r="T107" i="5"/>
  <c r="T18" i="5"/>
  <c r="P95" i="1" l="1"/>
  <c r="P95" i="5" s="1"/>
  <c r="AA119" i="4"/>
  <c r="AA119" i="6" s="1"/>
  <c r="P74" i="1"/>
  <c r="P74" i="5" s="1"/>
  <c r="P77" i="5"/>
  <c r="V101" i="6"/>
  <c r="AB101" i="4"/>
  <c r="AB101" i="6" s="1"/>
  <c r="M287" i="6"/>
  <c r="M325" i="4"/>
  <c r="M325" i="6" s="1"/>
  <c r="R287" i="6"/>
  <c r="R325" i="4"/>
  <c r="R325" i="6" s="1"/>
  <c r="E287" i="6"/>
  <c r="E325" i="4"/>
  <c r="E325" i="6" s="1"/>
  <c r="P66" i="5"/>
  <c r="V112" i="1"/>
  <c r="W112" i="1" s="1"/>
  <c r="W112" i="5" s="1"/>
  <c r="AA9" i="1"/>
  <c r="AA9" i="5" s="1"/>
  <c r="O325" i="1"/>
  <c r="O325" i="5" s="1"/>
  <c r="O329" i="1"/>
  <c r="O98" i="5"/>
  <c r="O101" i="1"/>
  <c r="U70" i="1"/>
  <c r="U70" i="5" s="1"/>
  <c r="U105" i="1"/>
  <c r="U105" i="5" s="1"/>
  <c r="P109" i="1"/>
  <c r="P109" i="5" s="1"/>
  <c r="U15" i="1"/>
  <c r="U15" i="5" s="1"/>
  <c r="U49" i="1"/>
  <c r="U49" i="5" s="1"/>
  <c r="U41" i="1"/>
  <c r="U41" i="5" s="1"/>
  <c r="U55" i="1"/>
  <c r="U55" i="5" s="1"/>
  <c r="P105" i="5"/>
  <c r="P34" i="1"/>
  <c r="P34" i="5" s="1"/>
  <c r="P117" i="1"/>
  <c r="P117" i="5" s="1"/>
  <c r="P90" i="1"/>
  <c r="P90" i="5" s="1"/>
  <c r="U53" i="1"/>
  <c r="U53" i="5" s="1"/>
  <c r="P63" i="1"/>
  <c r="P63" i="5" s="1"/>
  <c r="P39" i="5"/>
  <c r="P83" i="5"/>
  <c r="U107" i="1"/>
  <c r="U107" i="5" s="1"/>
  <c r="U45" i="1"/>
  <c r="U45" i="5" s="1"/>
  <c r="U58" i="1"/>
  <c r="U58" i="5" s="1"/>
  <c r="U46" i="1"/>
  <c r="U46" i="5" s="1"/>
  <c r="U27" i="1"/>
  <c r="U27" i="5" s="1"/>
  <c r="U85" i="1"/>
  <c r="U85" i="5" s="1"/>
  <c r="U48" i="1"/>
  <c r="U48" i="5" s="1"/>
  <c r="U22" i="1"/>
  <c r="U22" i="5" s="1"/>
  <c r="U71" i="1"/>
  <c r="U71" i="5" s="1"/>
  <c r="U44" i="1"/>
  <c r="U44" i="5" s="1"/>
  <c r="U23" i="1"/>
  <c r="U23" i="5" s="1"/>
  <c r="U47" i="1"/>
  <c r="U47" i="5" s="1"/>
  <c r="U84" i="1"/>
  <c r="U84" i="5" s="1"/>
  <c r="U115" i="1"/>
  <c r="U115" i="5" s="1"/>
  <c r="AN115" i="5" s="1"/>
  <c r="U42" i="1"/>
  <c r="U42" i="5" s="1"/>
  <c r="AA77" i="1"/>
  <c r="AA77" i="5" s="1"/>
  <c r="V77" i="1"/>
  <c r="W77" i="1" s="1"/>
  <c r="W77" i="5" s="1"/>
  <c r="U24" i="1"/>
  <c r="U24" i="5" s="1"/>
  <c r="U14" i="1"/>
  <c r="U14" i="5" s="1"/>
  <c r="U11" i="1"/>
  <c r="U11" i="5" s="1"/>
  <c r="U13" i="1"/>
  <c r="U13" i="5" s="1"/>
  <c r="U40" i="1"/>
  <c r="U40" i="5" s="1"/>
  <c r="U17" i="1"/>
  <c r="U17" i="5" s="1"/>
  <c r="U26" i="1"/>
  <c r="U26" i="5" s="1"/>
  <c r="U88" i="1"/>
  <c r="U72" i="1"/>
  <c r="U72" i="5" s="1"/>
  <c r="U16" i="1"/>
  <c r="U16" i="5" s="1"/>
  <c r="U32" i="1"/>
  <c r="U32" i="5" s="1"/>
  <c r="U57" i="1"/>
  <c r="U57" i="5" s="1"/>
  <c r="U39" i="1"/>
  <c r="U39" i="5" s="1"/>
  <c r="U12" i="1"/>
  <c r="U12" i="5" s="1"/>
  <c r="U19" i="1"/>
  <c r="U19" i="5" s="1"/>
  <c r="U69" i="1"/>
  <c r="U87" i="1"/>
  <c r="U87" i="5" s="1"/>
  <c r="N119" i="1"/>
  <c r="N119" i="5" s="1"/>
  <c r="U18" i="1"/>
  <c r="U18" i="5" s="1"/>
  <c r="U86" i="1"/>
  <c r="U86" i="5" s="1"/>
  <c r="U59" i="1"/>
  <c r="U59" i="5" s="1"/>
  <c r="U83" i="1"/>
  <c r="U83" i="5" s="1"/>
  <c r="U31" i="1"/>
  <c r="U31" i="5" s="1"/>
  <c r="U25" i="1"/>
  <c r="U25" i="5" s="1"/>
  <c r="U30" i="1"/>
  <c r="U30" i="5" s="1"/>
  <c r="U20" i="1"/>
  <c r="U20" i="5" s="1"/>
  <c r="U50" i="1"/>
  <c r="U50" i="5" s="1"/>
  <c r="U113" i="1"/>
  <c r="U113" i="5" s="1"/>
  <c r="AN113" i="5" s="1"/>
  <c r="U67" i="1"/>
  <c r="U67" i="5" s="1"/>
  <c r="U10" i="1"/>
  <c r="U10" i="5" s="1"/>
  <c r="U51" i="1"/>
  <c r="U51" i="5" s="1"/>
  <c r="U106" i="1"/>
  <c r="AN106" i="1" s="1"/>
  <c r="U68" i="1"/>
  <c r="U68" i="5" s="1"/>
  <c r="U43" i="1"/>
  <c r="U43" i="5" s="1"/>
  <c r="U60" i="1"/>
  <c r="U60" i="5" s="1"/>
  <c r="U28" i="1"/>
  <c r="U28" i="5" s="1"/>
  <c r="U52" i="1"/>
  <c r="U52" i="5" s="1"/>
  <c r="U114" i="1"/>
  <c r="U114" i="5" s="1"/>
  <c r="AN114" i="5" s="1"/>
  <c r="U21" i="1"/>
  <c r="U21" i="5" s="1"/>
  <c r="U54" i="1"/>
  <c r="U54" i="5" s="1"/>
  <c r="U61" i="1"/>
  <c r="U61" i="5" s="1"/>
  <c r="U56" i="1"/>
  <c r="U56" i="5" s="1"/>
  <c r="AN63" i="6"/>
  <c r="S93" i="5"/>
  <c r="S95" i="1"/>
  <c r="S95" i="5" s="1"/>
  <c r="S117" i="1"/>
  <c r="S117" i="5" s="1"/>
  <c r="S112" i="5"/>
  <c r="S34" i="1"/>
  <c r="S9" i="5"/>
  <c r="S90" i="1"/>
  <c r="S90" i="5" s="1"/>
  <c r="S82" i="5"/>
  <c r="S74" i="1"/>
  <c r="S74" i="5" s="1"/>
  <c r="S66" i="5"/>
  <c r="S63" i="1"/>
  <c r="S63" i="5" s="1"/>
  <c r="S38" i="5"/>
  <c r="S79" i="1"/>
  <c r="S79" i="5" s="1"/>
  <c r="S77" i="5"/>
  <c r="S109" i="1"/>
  <c r="S109" i="5" s="1"/>
  <c r="S104" i="5"/>
  <c r="E298" i="1"/>
  <c r="E324" i="1"/>
  <c r="E316" i="1"/>
  <c r="E308" i="1"/>
  <c r="V74" i="6"/>
  <c r="AB74" i="4"/>
  <c r="AB74" i="6" s="1"/>
  <c r="V95" i="6"/>
  <c r="AB95" i="4"/>
  <c r="AB95" i="6" s="1"/>
  <c r="V109" i="6"/>
  <c r="AB109" i="4"/>
  <c r="AB109" i="6" s="1"/>
  <c r="V90" i="6"/>
  <c r="AB90" i="4"/>
  <c r="AB90" i="6" s="1"/>
  <c r="AB34" i="4"/>
  <c r="AB34" i="6" s="1"/>
  <c r="V34" i="6"/>
  <c r="V63" i="6"/>
  <c r="AB63" i="4"/>
  <c r="AB63" i="6" s="1"/>
  <c r="V119" i="4"/>
  <c r="V117" i="6"/>
  <c r="AB117" i="4"/>
  <c r="AB117" i="6" s="1"/>
  <c r="V79" i="6"/>
  <c r="AB79" i="4"/>
  <c r="AB79" i="6" s="1"/>
  <c r="K313" i="5"/>
  <c r="M313" i="1"/>
  <c r="M313" i="5" s="1"/>
  <c r="K311" i="5"/>
  <c r="M311" i="1"/>
  <c r="K253" i="5"/>
  <c r="M253" i="1"/>
  <c r="M253" i="5" s="1"/>
  <c r="K262" i="5"/>
  <c r="M262" i="1"/>
  <c r="M262" i="5" s="1"/>
  <c r="K261" i="5"/>
  <c r="M261" i="1"/>
  <c r="M261" i="5" s="1"/>
  <c r="K265" i="5"/>
  <c r="M265" i="1"/>
  <c r="M265" i="5" s="1"/>
  <c r="K264" i="5"/>
  <c r="M264" i="1"/>
  <c r="M264" i="5" s="1"/>
  <c r="K263" i="5"/>
  <c r="M263" i="1"/>
  <c r="M263" i="5" s="1"/>
  <c r="K266" i="5"/>
  <c r="M266" i="1"/>
  <c r="M266" i="5" s="1"/>
  <c r="K268" i="5"/>
  <c r="M268" i="1"/>
  <c r="M268" i="5" s="1"/>
  <c r="K247" i="5"/>
  <c r="M247" i="1"/>
  <c r="M247" i="5" s="1"/>
  <c r="K251" i="5"/>
  <c r="M251" i="1"/>
  <c r="M251" i="5" s="1"/>
  <c r="K260" i="5"/>
  <c r="M260" i="1"/>
  <c r="M260" i="5" s="1"/>
  <c r="K259" i="5"/>
  <c r="M259" i="1"/>
  <c r="M259" i="5" s="1"/>
  <c r="K280" i="5"/>
  <c r="M280" i="1"/>
  <c r="M280" i="5" s="1"/>
  <c r="K276" i="5"/>
  <c r="M276" i="1"/>
  <c r="M276" i="5" s="1"/>
  <c r="K277" i="5"/>
  <c r="M277" i="1"/>
  <c r="M277" i="5" s="1"/>
  <c r="K275" i="5"/>
  <c r="M275" i="1"/>
  <c r="M275" i="5" s="1"/>
  <c r="K314" i="5"/>
  <c r="M314" i="1"/>
  <c r="M314" i="5" s="1"/>
  <c r="K312" i="5"/>
  <c r="M312" i="1"/>
  <c r="M312" i="5" s="1"/>
  <c r="K254" i="5"/>
  <c r="M254" i="1"/>
  <c r="M254" i="5" s="1"/>
  <c r="K258" i="5"/>
  <c r="M258" i="1"/>
  <c r="M258" i="5" s="1"/>
  <c r="K257" i="5"/>
  <c r="M257" i="1"/>
  <c r="M257" i="5" s="1"/>
  <c r="K256" i="5"/>
  <c r="M256" i="1"/>
  <c r="M256" i="5" s="1"/>
  <c r="K250" i="5"/>
  <c r="M250" i="1"/>
  <c r="M250" i="5" s="1"/>
  <c r="K269" i="5"/>
  <c r="M269" i="1"/>
  <c r="M269" i="5" s="1"/>
  <c r="K267" i="5"/>
  <c r="M267" i="1"/>
  <c r="M267" i="5" s="1"/>
  <c r="K249" i="5"/>
  <c r="M249" i="1"/>
  <c r="M249" i="5" s="1"/>
  <c r="K248" i="5"/>
  <c r="M248" i="1"/>
  <c r="M248" i="5" s="1"/>
  <c r="K252" i="5"/>
  <c r="M252" i="1"/>
  <c r="M252" i="5" s="1"/>
  <c r="K246" i="5"/>
  <c r="M246" i="1"/>
  <c r="K255" i="5"/>
  <c r="M255" i="1"/>
  <c r="M255" i="5" s="1"/>
  <c r="K278" i="5"/>
  <c r="M278" i="1"/>
  <c r="M278" i="5" s="1"/>
  <c r="K274" i="5"/>
  <c r="M274" i="1"/>
  <c r="K279" i="5"/>
  <c r="M279" i="1"/>
  <c r="M279" i="5" s="1"/>
  <c r="K294" i="5"/>
  <c r="M294" i="1"/>
  <c r="M294" i="5" s="1"/>
  <c r="K291" i="5"/>
  <c r="M291" i="1"/>
  <c r="M291" i="5" s="1"/>
  <c r="K293" i="5"/>
  <c r="M293" i="1"/>
  <c r="M293" i="5" s="1"/>
  <c r="K296" i="5"/>
  <c r="M296" i="1"/>
  <c r="M296" i="5" s="1"/>
  <c r="K292" i="5"/>
  <c r="M292" i="1"/>
  <c r="M292" i="5" s="1"/>
  <c r="K290" i="5"/>
  <c r="M290" i="1"/>
  <c r="K295" i="5"/>
  <c r="M295" i="1"/>
  <c r="M295" i="5" s="1"/>
  <c r="K305" i="5"/>
  <c r="M305" i="1"/>
  <c r="K306" i="5"/>
  <c r="M306" i="1"/>
  <c r="K236" i="5"/>
  <c r="M236" i="1"/>
  <c r="M236" i="5" s="1"/>
  <c r="K220" i="5"/>
  <c r="M220" i="1"/>
  <c r="M220" i="5" s="1"/>
  <c r="K229" i="5"/>
  <c r="M229" i="1"/>
  <c r="M229" i="5" s="1"/>
  <c r="K234" i="5"/>
  <c r="M234" i="1"/>
  <c r="M234" i="5" s="1"/>
  <c r="K218" i="5"/>
  <c r="M218" i="1"/>
  <c r="M218" i="5" s="1"/>
  <c r="K227" i="5"/>
  <c r="M227" i="1"/>
  <c r="M227" i="5" s="1"/>
  <c r="K240" i="5"/>
  <c r="M240" i="1"/>
  <c r="M240" i="5" s="1"/>
  <c r="K224" i="5"/>
  <c r="M224" i="1"/>
  <c r="M224" i="5" s="1"/>
  <c r="K233" i="5"/>
  <c r="M233" i="1"/>
  <c r="M233" i="5" s="1"/>
  <c r="K238" i="5"/>
  <c r="M238" i="1"/>
  <c r="M238" i="5" s="1"/>
  <c r="K222" i="5"/>
  <c r="M222" i="1"/>
  <c r="M222" i="5" s="1"/>
  <c r="K231" i="5"/>
  <c r="M231" i="1"/>
  <c r="M231" i="5" s="1"/>
  <c r="C276" i="5"/>
  <c r="E276" i="1"/>
  <c r="E276" i="5" s="1"/>
  <c r="C278" i="5"/>
  <c r="E278" i="1"/>
  <c r="E278" i="5" s="1"/>
  <c r="C280" i="5"/>
  <c r="E280" i="1"/>
  <c r="E280" i="5" s="1"/>
  <c r="Q305" i="5"/>
  <c r="R305" i="1"/>
  <c r="Q249" i="5"/>
  <c r="R249" i="1"/>
  <c r="R249" i="5" s="1"/>
  <c r="Q269" i="5"/>
  <c r="R269" i="1"/>
  <c r="R269" i="5" s="1"/>
  <c r="Q254" i="5"/>
  <c r="R254" i="1"/>
  <c r="R254" i="5" s="1"/>
  <c r="Q252" i="5"/>
  <c r="R252" i="1"/>
  <c r="R252" i="5" s="1"/>
  <c r="Q253" i="5"/>
  <c r="R253" i="1"/>
  <c r="R253" i="5" s="1"/>
  <c r="Q255" i="5"/>
  <c r="R255" i="1"/>
  <c r="R255" i="5" s="1"/>
  <c r="Q258" i="5"/>
  <c r="R258" i="1"/>
  <c r="R258" i="5" s="1"/>
  <c r="Q248" i="5"/>
  <c r="R248" i="1"/>
  <c r="R248" i="5" s="1"/>
  <c r="Q265" i="5"/>
  <c r="R265" i="1"/>
  <c r="R265" i="5" s="1"/>
  <c r="Q259" i="5"/>
  <c r="R259" i="1"/>
  <c r="R259" i="5" s="1"/>
  <c r="Q264" i="5"/>
  <c r="R264" i="1"/>
  <c r="R264" i="5" s="1"/>
  <c r="Q250" i="5"/>
  <c r="R250" i="1"/>
  <c r="R250" i="5" s="1"/>
  <c r="C306" i="5"/>
  <c r="C252" i="5"/>
  <c r="E252" i="1"/>
  <c r="E252" i="5" s="1"/>
  <c r="C259" i="5"/>
  <c r="E259" i="1"/>
  <c r="E259" i="5" s="1"/>
  <c r="C264" i="5"/>
  <c r="E264" i="1"/>
  <c r="E264" i="5" s="1"/>
  <c r="C267" i="5"/>
  <c r="E267" i="1"/>
  <c r="E267" i="5" s="1"/>
  <c r="C249" i="5"/>
  <c r="E249" i="1"/>
  <c r="E249" i="5" s="1"/>
  <c r="C254" i="5"/>
  <c r="E254" i="1"/>
  <c r="E254" i="5" s="1"/>
  <c r="C266" i="5"/>
  <c r="E266" i="1"/>
  <c r="E266" i="5" s="1"/>
  <c r="C250" i="5"/>
  <c r="E250" i="1"/>
  <c r="E250" i="5" s="1"/>
  <c r="C261" i="5"/>
  <c r="E261" i="1"/>
  <c r="E261" i="5" s="1"/>
  <c r="C258" i="5"/>
  <c r="E258" i="1"/>
  <c r="E258" i="5" s="1"/>
  <c r="C265" i="5"/>
  <c r="E265" i="1"/>
  <c r="E265" i="5" s="1"/>
  <c r="C255" i="5"/>
  <c r="E255" i="1"/>
  <c r="E255" i="5" s="1"/>
  <c r="C292" i="5"/>
  <c r="E292" i="5"/>
  <c r="C295" i="5"/>
  <c r="E295" i="5"/>
  <c r="C293" i="5"/>
  <c r="E293" i="5"/>
  <c r="Q314" i="5"/>
  <c r="R314" i="1"/>
  <c r="R314" i="5" s="1"/>
  <c r="Q311" i="5"/>
  <c r="R311" i="1"/>
  <c r="Q295" i="5"/>
  <c r="R295" i="1"/>
  <c r="R295" i="5" s="1"/>
  <c r="Q294" i="5"/>
  <c r="R294" i="1"/>
  <c r="R294" i="5" s="1"/>
  <c r="Q292" i="5"/>
  <c r="R292" i="1"/>
  <c r="R292" i="5" s="1"/>
  <c r="Q296" i="5"/>
  <c r="R296" i="1"/>
  <c r="R296" i="5" s="1"/>
  <c r="C312" i="5"/>
  <c r="E312" i="5"/>
  <c r="C314" i="5"/>
  <c r="E314" i="5"/>
  <c r="Q278" i="5"/>
  <c r="R278" i="1"/>
  <c r="R278" i="5" s="1"/>
  <c r="Q277" i="5"/>
  <c r="R277" i="1"/>
  <c r="R277" i="5" s="1"/>
  <c r="Q276" i="5"/>
  <c r="R276" i="1"/>
  <c r="R276" i="5" s="1"/>
  <c r="K228" i="5"/>
  <c r="M228" i="1"/>
  <c r="M228" i="5" s="1"/>
  <c r="K237" i="5"/>
  <c r="M237" i="1"/>
  <c r="M237" i="5" s="1"/>
  <c r="K221" i="5"/>
  <c r="M221" i="1"/>
  <c r="M221" i="5" s="1"/>
  <c r="K226" i="5"/>
  <c r="M226" i="1"/>
  <c r="M226" i="5" s="1"/>
  <c r="K235" i="5"/>
  <c r="M235" i="1"/>
  <c r="M235" i="5" s="1"/>
  <c r="K219" i="5"/>
  <c r="M219" i="1"/>
  <c r="M219" i="5" s="1"/>
  <c r="K232" i="5"/>
  <c r="M232" i="1"/>
  <c r="M232" i="5" s="1"/>
  <c r="K217" i="5"/>
  <c r="M217" i="1"/>
  <c r="K225" i="5"/>
  <c r="M225" i="1"/>
  <c r="M225" i="5" s="1"/>
  <c r="K230" i="5"/>
  <c r="M230" i="1"/>
  <c r="M230" i="5" s="1"/>
  <c r="K239" i="5"/>
  <c r="M239" i="1"/>
  <c r="M239" i="5" s="1"/>
  <c r="K223" i="5"/>
  <c r="M223" i="1"/>
  <c r="M223" i="5" s="1"/>
  <c r="C274" i="5"/>
  <c r="E274" i="1"/>
  <c r="C275" i="5"/>
  <c r="E275" i="1"/>
  <c r="E275" i="5" s="1"/>
  <c r="C277" i="5"/>
  <c r="E277" i="1"/>
  <c r="E277" i="5" s="1"/>
  <c r="C279" i="5"/>
  <c r="E279" i="1"/>
  <c r="E279" i="5" s="1"/>
  <c r="Q306" i="5"/>
  <c r="R306" i="1"/>
  <c r="Q262" i="5"/>
  <c r="R262" i="1"/>
  <c r="R262" i="5" s="1"/>
  <c r="Q251" i="5"/>
  <c r="R251" i="1"/>
  <c r="R251" i="5" s="1"/>
  <c r="Q261" i="5"/>
  <c r="R261" i="1"/>
  <c r="R261" i="5" s="1"/>
  <c r="Q263" i="5"/>
  <c r="R263" i="1"/>
  <c r="R263" i="5" s="1"/>
  <c r="Q260" i="5"/>
  <c r="R260" i="1"/>
  <c r="R260" i="5" s="1"/>
  <c r="Q246" i="5"/>
  <c r="R246" i="1"/>
  <c r="Q257" i="5"/>
  <c r="R257" i="1"/>
  <c r="R257" i="5" s="1"/>
  <c r="Q266" i="5"/>
  <c r="R266" i="1"/>
  <c r="R266" i="5" s="1"/>
  <c r="Q268" i="5"/>
  <c r="R268" i="1"/>
  <c r="R268" i="5" s="1"/>
  <c r="Q247" i="5"/>
  <c r="R247" i="1"/>
  <c r="R247" i="5" s="1"/>
  <c r="Q267" i="5"/>
  <c r="R267" i="1"/>
  <c r="R267" i="5" s="1"/>
  <c r="Q256" i="5"/>
  <c r="R256" i="1"/>
  <c r="R256" i="5" s="1"/>
  <c r="C305" i="5"/>
  <c r="C268" i="5"/>
  <c r="E268" i="1"/>
  <c r="E268" i="5" s="1"/>
  <c r="C256" i="5"/>
  <c r="E256" i="1"/>
  <c r="E256" i="5" s="1"/>
  <c r="C253" i="5"/>
  <c r="E253" i="1"/>
  <c r="E253" i="5" s="1"/>
  <c r="C260" i="5"/>
  <c r="E260" i="1"/>
  <c r="E260" i="5" s="1"/>
  <c r="C248" i="5"/>
  <c r="E248" i="1"/>
  <c r="E248" i="5" s="1"/>
  <c r="C247" i="5"/>
  <c r="E247" i="1"/>
  <c r="E247" i="5" s="1"/>
  <c r="C257" i="5"/>
  <c r="E257" i="1"/>
  <c r="E257" i="5" s="1"/>
  <c r="C246" i="5"/>
  <c r="E246" i="1"/>
  <c r="C269" i="5"/>
  <c r="E269" i="1"/>
  <c r="E269" i="5" s="1"/>
  <c r="C251" i="5"/>
  <c r="E251" i="1"/>
  <c r="E251" i="5" s="1"/>
  <c r="C262" i="5"/>
  <c r="E262" i="1"/>
  <c r="E262" i="5" s="1"/>
  <c r="C263" i="5"/>
  <c r="E263" i="1"/>
  <c r="E263" i="5" s="1"/>
  <c r="C291" i="5"/>
  <c r="E291" i="5"/>
  <c r="C290" i="5"/>
  <c r="C296" i="5"/>
  <c r="E296" i="5"/>
  <c r="C294" i="5"/>
  <c r="E294" i="5"/>
  <c r="Q312" i="5"/>
  <c r="R312" i="1"/>
  <c r="R312" i="5" s="1"/>
  <c r="Q313" i="5"/>
  <c r="R313" i="1"/>
  <c r="R313" i="5" s="1"/>
  <c r="Q293" i="5"/>
  <c r="R293" i="1"/>
  <c r="R293" i="5" s="1"/>
  <c r="Q291" i="5"/>
  <c r="R291" i="1"/>
  <c r="R291" i="5" s="1"/>
  <c r="Q290" i="5"/>
  <c r="R290" i="1"/>
  <c r="C313" i="5"/>
  <c r="E313" i="5"/>
  <c r="C311" i="5"/>
  <c r="Q280" i="5"/>
  <c r="R280" i="1"/>
  <c r="R280" i="5" s="1"/>
  <c r="Q275" i="5"/>
  <c r="R275" i="1"/>
  <c r="R275" i="5" s="1"/>
  <c r="Q279" i="5"/>
  <c r="R279" i="1"/>
  <c r="R279" i="5" s="1"/>
  <c r="Q274" i="5"/>
  <c r="R274" i="1"/>
  <c r="V9" i="1"/>
  <c r="V9" i="5" s="1"/>
  <c r="K285" i="5"/>
  <c r="M285" i="1"/>
  <c r="C321" i="5"/>
  <c r="E321" i="5"/>
  <c r="C322" i="5"/>
  <c r="E322" i="5"/>
  <c r="C285" i="5"/>
  <c r="Q322" i="5"/>
  <c r="R322" i="1"/>
  <c r="R322" i="5" s="1"/>
  <c r="Q319" i="5"/>
  <c r="R319" i="1"/>
  <c r="K322" i="5"/>
  <c r="M322" i="1"/>
  <c r="M322" i="5" s="1"/>
  <c r="K320" i="5"/>
  <c r="M320" i="1"/>
  <c r="M320" i="5" s="1"/>
  <c r="T101" i="1"/>
  <c r="T101" i="5" s="1"/>
  <c r="T98" i="5"/>
  <c r="C223" i="5"/>
  <c r="E223" i="1"/>
  <c r="E223" i="5" s="1"/>
  <c r="C217" i="5"/>
  <c r="E217" i="1"/>
  <c r="C230" i="5"/>
  <c r="E230" i="1"/>
  <c r="E230" i="5" s="1"/>
  <c r="C219" i="5"/>
  <c r="E219" i="1"/>
  <c r="E219" i="5" s="1"/>
  <c r="C237" i="5"/>
  <c r="E237" i="1"/>
  <c r="E237" i="5" s="1"/>
  <c r="C226" i="5"/>
  <c r="E226" i="1"/>
  <c r="E226" i="5" s="1"/>
  <c r="C240" i="5"/>
  <c r="E240" i="1"/>
  <c r="E240" i="5" s="1"/>
  <c r="C233" i="5"/>
  <c r="E233" i="1"/>
  <c r="E233" i="5" s="1"/>
  <c r="C222" i="5"/>
  <c r="E222" i="1"/>
  <c r="E222" i="5" s="1"/>
  <c r="C236" i="5"/>
  <c r="E236" i="1"/>
  <c r="E236" i="5" s="1"/>
  <c r="C229" i="5"/>
  <c r="E229" i="1"/>
  <c r="E229" i="5" s="1"/>
  <c r="C218" i="5"/>
  <c r="E218" i="1"/>
  <c r="E218" i="5" s="1"/>
  <c r="U325" i="1"/>
  <c r="U325" i="5" s="1"/>
  <c r="U242" i="5"/>
  <c r="Q221" i="5"/>
  <c r="R221" i="1"/>
  <c r="R221" i="5" s="1"/>
  <c r="Q239" i="5"/>
  <c r="R239" i="1"/>
  <c r="R239" i="5" s="1"/>
  <c r="Q232" i="5"/>
  <c r="R232" i="1"/>
  <c r="R232" i="5" s="1"/>
  <c r="Q217" i="5"/>
  <c r="R217" i="1"/>
  <c r="Q235" i="5"/>
  <c r="R235" i="1"/>
  <c r="R235" i="5" s="1"/>
  <c r="Q228" i="5"/>
  <c r="R228" i="1"/>
  <c r="R228" i="5" s="1"/>
  <c r="Q238" i="5"/>
  <c r="R238" i="1"/>
  <c r="R238" i="5" s="1"/>
  <c r="Q231" i="5"/>
  <c r="R231" i="1"/>
  <c r="R231" i="5" s="1"/>
  <c r="Q224" i="5"/>
  <c r="R224" i="1"/>
  <c r="R224" i="5" s="1"/>
  <c r="Q234" i="5"/>
  <c r="R234" i="1"/>
  <c r="R234" i="5" s="1"/>
  <c r="Q227" i="5"/>
  <c r="R227" i="1"/>
  <c r="R227" i="5" s="1"/>
  <c r="Q220" i="5"/>
  <c r="R220" i="1"/>
  <c r="R220" i="5" s="1"/>
  <c r="C319" i="5"/>
  <c r="C320" i="5"/>
  <c r="E320" i="5"/>
  <c r="Q320" i="5"/>
  <c r="R320" i="1"/>
  <c r="R320" i="5" s="1"/>
  <c r="Q321" i="5"/>
  <c r="R321" i="1"/>
  <c r="R321" i="5" s="1"/>
  <c r="K319" i="5"/>
  <c r="M319" i="1"/>
  <c r="K321" i="5"/>
  <c r="M321" i="1"/>
  <c r="M321" i="5" s="1"/>
  <c r="C239" i="5"/>
  <c r="E239" i="1"/>
  <c r="E239" i="5" s="1"/>
  <c r="C232" i="5"/>
  <c r="E232" i="1"/>
  <c r="E232" i="5" s="1"/>
  <c r="C225" i="5"/>
  <c r="E225" i="1"/>
  <c r="E225" i="5" s="1"/>
  <c r="C235" i="5"/>
  <c r="E235" i="1"/>
  <c r="E235" i="5" s="1"/>
  <c r="C228" i="5"/>
  <c r="E228" i="1"/>
  <c r="E228" i="5" s="1"/>
  <c r="C221" i="5"/>
  <c r="E221" i="1"/>
  <c r="E221" i="5" s="1"/>
  <c r="C231" i="5"/>
  <c r="E231" i="1"/>
  <c r="E231" i="5" s="1"/>
  <c r="C224" i="5"/>
  <c r="E224" i="1"/>
  <c r="E224" i="5" s="1"/>
  <c r="C238" i="5"/>
  <c r="E238" i="1"/>
  <c r="E238" i="5" s="1"/>
  <c r="C227" i="5"/>
  <c r="E227" i="1"/>
  <c r="E227" i="5" s="1"/>
  <c r="C220" i="5"/>
  <c r="E220" i="1"/>
  <c r="E220" i="5" s="1"/>
  <c r="C234" i="5"/>
  <c r="E234" i="1"/>
  <c r="E234" i="5" s="1"/>
  <c r="T99" i="5"/>
  <c r="U329" i="5" s="1"/>
  <c r="U329" i="1"/>
  <c r="Q237" i="5"/>
  <c r="R237" i="1"/>
  <c r="R237" i="5" s="1"/>
  <c r="Q230" i="5"/>
  <c r="R230" i="1"/>
  <c r="R230" i="5" s="1"/>
  <c r="Q223" i="5"/>
  <c r="R223" i="1"/>
  <c r="R223" i="5" s="1"/>
  <c r="Q233" i="5"/>
  <c r="R233" i="1"/>
  <c r="R233" i="5" s="1"/>
  <c r="Q226" i="5"/>
  <c r="R226" i="1"/>
  <c r="R226" i="5" s="1"/>
  <c r="Q219" i="5"/>
  <c r="R219" i="1"/>
  <c r="R219" i="5" s="1"/>
  <c r="Q229" i="5"/>
  <c r="R229" i="1"/>
  <c r="R229" i="5" s="1"/>
  <c r="Q222" i="5"/>
  <c r="R222" i="1"/>
  <c r="R222" i="5" s="1"/>
  <c r="Q240" i="5"/>
  <c r="R240" i="1"/>
  <c r="R240" i="5" s="1"/>
  <c r="Q225" i="5"/>
  <c r="R225" i="1"/>
  <c r="R225" i="5" s="1"/>
  <c r="Q218" i="5"/>
  <c r="R218" i="1"/>
  <c r="R218" i="5" s="1"/>
  <c r="Q236" i="5"/>
  <c r="R236" i="1"/>
  <c r="R236" i="5" s="1"/>
  <c r="U104" i="5"/>
  <c r="AN104" i="5" s="1"/>
  <c r="U74" i="1"/>
  <c r="U74" i="5" s="1"/>
  <c r="U66" i="5"/>
  <c r="U38" i="5"/>
  <c r="U82" i="5"/>
  <c r="U95" i="1"/>
  <c r="U95" i="5" s="1"/>
  <c r="U93" i="5"/>
  <c r="U9" i="5"/>
  <c r="V29" i="1"/>
  <c r="W29" i="1" s="1"/>
  <c r="W29" i="5" s="1"/>
  <c r="AA104" i="1"/>
  <c r="AA104" i="5" s="1"/>
  <c r="V104" i="1"/>
  <c r="W104" i="1" s="1"/>
  <c r="W104" i="5" s="1"/>
  <c r="AA82" i="1"/>
  <c r="AA82" i="5" s="1"/>
  <c r="V82" i="1"/>
  <c r="V66" i="1"/>
  <c r="W66" i="1" s="1"/>
  <c r="W66" i="5" s="1"/>
  <c r="P79" i="5"/>
  <c r="U112" i="5"/>
  <c r="AN112" i="5" s="1"/>
  <c r="U79" i="1"/>
  <c r="U79" i="5" s="1"/>
  <c r="U77" i="5"/>
  <c r="T34" i="5"/>
  <c r="R285" i="1"/>
  <c r="Q285" i="5"/>
  <c r="AA38" i="1"/>
  <c r="AA38" i="5" s="1"/>
  <c r="V38" i="1"/>
  <c r="W38" i="1" s="1"/>
  <c r="W38" i="5" s="1"/>
  <c r="V93" i="1"/>
  <c r="W93" i="1" s="1"/>
  <c r="W93" i="5" s="1"/>
  <c r="AA93" i="1"/>
  <c r="AA93" i="5" s="1"/>
  <c r="AA29" i="1"/>
  <c r="AA29" i="5" s="1"/>
  <c r="AN104" i="1"/>
  <c r="AA112" i="1"/>
  <c r="AA112" i="5" s="1"/>
  <c r="AN112" i="1"/>
  <c r="AA66" i="1"/>
  <c r="AA66" i="5" s="1"/>
  <c r="AB112" i="1" l="1"/>
  <c r="AB112" i="5" s="1"/>
  <c r="U34" i="1"/>
  <c r="U34" i="5" s="1"/>
  <c r="U63" i="1"/>
  <c r="U63" i="5" s="1"/>
  <c r="AN34" i="5" s="1"/>
  <c r="U109" i="1"/>
  <c r="U109" i="5" s="1"/>
  <c r="U90" i="1"/>
  <c r="U90" i="5" s="1"/>
  <c r="AN90" i="5" s="1"/>
  <c r="AN107" i="1"/>
  <c r="V112" i="5"/>
  <c r="AA105" i="1"/>
  <c r="AA105" i="5" s="1"/>
  <c r="O101" i="5"/>
  <c r="O119" i="1"/>
  <c r="O119" i="5" s="1"/>
  <c r="AA70" i="1"/>
  <c r="AA70" i="5" s="1"/>
  <c r="V70" i="1"/>
  <c r="W70" i="1" s="1"/>
  <c r="W70" i="5" s="1"/>
  <c r="V105" i="1"/>
  <c r="W105" i="1" s="1"/>
  <c r="W105" i="5" s="1"/>
  <c r="AA46" i="1"/>
  <c r="AA46" i="5" s="1"/>
  <c r="V26" i="1"/>
  <c r="V26" i="5" s="1"/>
  <c r="V46" i="1"/>
  <c r="W46" i="1" s="1"/>
  <c r="W46" i="5" s="1"/>
  <c r="V55" i="1"/>
  <c r="W55" i="1" s="1"/>
  <c r="W55" i="5" s="1"/>
  <c r="AA55" i="1"/>
  <c r="AA55" i="5" s="1"/>
  <c r="V79" i="1"/>
  <c r="W79" i="1" s="1"/>
  <c r="W79" i="5" s="1"/>
  <c r="V53" i="1"/>
  <c r="W53" i="1" s="1"/>
  <c r="W53" i="5" s="1"/>
  <c r="V68" i="1"/>
  <c r="W68" i="1" s="1"/>
  <c r="W68" i="5" s="1"/>
  <c r="AA49" i="1"/>
  <c r="AA49" i="5" s="1"/>
  <c r="AA85" i="1"/>
  <c r="AA85" i="5" s="1"/>
  <c r="V45" i="1"/>
  <c r="W45" i="1" s="1"/>
  <c r="W45" i="5" s="1"/>
  <c r="V49" i="1"/>
  <c r="W49" i="1" s="1"/>
  <c r="W49" i="5" s="1"/>
  <c r="AA68" i="1"/>
  <c r="AA68" i="5" s="1"/>
  <c r="V19" i="1"/>
  <c r="W19" i="1" s="1"/>
  <c r="W19" i="5" s="1"/>
  <c r="V41" i="1"/>
  <c r="W41" i="1" s="1"/>
  <c r="W41" i="5" s="1"/>
  <c r="AA41" i="1"/>
  <c r="AA41" i="5" s="1"/>
  <c r="T119" i="1"/>
  <c r="T119" i="5" s="1"/>
  <c r="V15" i="1"/>
  <c r="W15" i="1" s="1"/>
  <c r="W15" i="5" s="1"/>
  <c r="AA15" i="1"/>
  <c r="AA15" i="5" s="1"/>
  <c r="AA53" i="1"/>
  <c r="AA53" i="5" s="1"/>
  <c r="AA22" i="1"/>
  <c r="AA22" i="5" s="1"/>
  <c r="AA115" i="1"/>
  <c r="AA115" i="5" s="1"/>
  <c r="AA30" i="1"/>
  <c r="AA30" i="5" s="1"/>
  <c r="V44" i="1"/>
  <c r="W44" i="1" s="1"/>
  <c r="W44" i="5" s="1"/>
  <c r="V24" i="1"/>
  <c r="W24" i="1" s="1"/>
  <c r="W24" i="5" s="1"/>
  <c r="AA47" i="1"/>
  <c r="AA47" i="5" s="1"/>
  <c r="AA39" i="1"/>
  <c r="AA39" i="5" s="1"/>
  <c r="V22" i="1"/>
  <c r="W22" i="1" s="1"/>
  <c r="W22" i="5" s="1"/>
  <c r="AA45" i="1"/>
  <c r="AA45" i="5" s="1"/>
  <c r="V11" i="1"/>
  <c r="W11" i="1" s="1"/>
  <c r="W11" i="5" s="1"/>
  <c r="V85" i="1"/>
  <c r="W85" i="1" s="1"/>
  <c r="W85" i="5" s="1"/>
  <c r="V60" i="1"/>
  <c r="W60" i="1" s="1"/>
  <c r="W60" i="5" s="1"/>
  <c r="AA11" i="1"/>
  <c r="AA11" i="5" s="1"/>
  <c r="AA44" i="1"/>
  <c r="AA44" i="5" s="1"/>
  <c r="V21" i="1"/>
  <c r="W21" i="1" s="1"/>
  <c r="W21" i="5" s="1"/>
  <c r="V84" i="1"/>
  <c r="W84" i="1" s="1"/>
  <c r="W84" i="5" s="1"/>
  <c r="V12" i="1"/>
  <c r="W12" i="1" s="1"/>
  <c r="W12" i="5" s="1"/>
  <c r="AA71" i="1"/>
  <c r="AA71" i="5" s="1"/>
  <c r="V58" i="1"/>
  <c r="W58" i="1" s="1"/>
  <c r="W58" i="5" s="1"/>
  <c r="AA107" i="1"/>
  <c r="AA107" i="5" s="1"/>
  <c r="V25" i="1"/>
  <c r="W25" i="1" s="1"/>
  <c r="W25" i="5" s="1"/>
  <c r="V23" i="1"/>
  <c r="V23" i="5" s="1"/>
  <c r="AA84" i="1"/>
  <c r="AA84" i="5" s="1"/>
  <c r="V42" i="1"/>
  <c r="W42" i="1" s="1"/>
  <c r="W42" i="5" s="1"/>
  <c r="AA48" i="1"/>
  <c r="AA48" i="5" s="1"/>
  <c r="V71" i="1"/>
  <c r="W71" i="1" s="1"/>
  <c r="W71" i="5" s="1"/>
  <c r="V54" i="1"/>
  <c r="W54" i="1" s="1"/>
  <c r="W54" i="5" s="1"/>
  <c r="AA58" i="1"/>
  <c r="AA58" i="5" s="1"/>
  <c r="V114" i="1"/>
  <c r="W114" i="1" s="1"/>
  <c r="W114" i="5" s="1"/>
  <c r="V57" i="1"/>
  <c r="W57" i="1" s="1"/>
  <c r="W57" i="5" s="1"/>
  <c r="AA16" i="1"/>
  <c r="AA16" i="5" s="1"/>
  <c r="AA10" i="1"/>
  <c r="AA10" i="5" s="1"/>
  <c r="AA42" i="1"/>
  <c r="AA42" i="5" s="1"/>
  <c r="V13" i="1"/>
  <c r="W13" i="1" s="1"/>
  <c r="W13" i="5" s="1"/>
  <c r="U117" i="1"/>
  <c r="U117" i="5" s="1"/>
  <c r="AN117" i="5" s="1"/>
  <c r="V107" i="1"/>
  <c r="W107" i="1" s="1"/>
  <c r="W107" i="5" s="1"/>
  <c r="V14" i="1"/>
  <c r="W14" i="1" s="1"/>
  <c r="W14" i="5" s="1"/>
  <c r="AA17" i="1"/>
  <c r="AA17" i="5" s="1"/>
  <c r="AA23" i="1"/>
  <c r="AA23" i="5" s="1"/>
  <c r="V77" i="5"/>
  <c r="AA27" i="1"/>
  <c r="AA27" i="5" s="1"/>
  <c r="V48" i="1"/>
  <c r="W48" i="1" s="1"/>
  <c r="W48" i="5" s="1"/>
  <c r="V27" i="1"/>
  <c r="W27" i="1" s="1"/>
  <c r="W27" i="5" s="1"/>
  <c r="V32" i="1"/>
  <c r="W32" i="1" s="1"/>
  <c r="W32" i="5" s="1"/>
  <c r="AA72" i="1"/>
  <c r="AA72" i="5" s="1"/>
  <c r="AA87" i="1"/>
  <c r="AA87" i="5" s="1"/>
  <c r="AA59" i="1"/>
  <c r="AA59" i="5" s="1"/>
  <c r="V50" i="1"/>
  <c r="W50" i="1" s="1"/>
  <c r="W50" i="5" s="1"/>
  <c r="AA18" i="1"/>
  <c r="AA18" i="5" s="1"/>
  <c r="V61" i="1"/>
  <c r="W61" i="1" s="1"/>
  <c r="W61" i="5" s="1"/>
  <c r="AA67" i="1"/>
  <c r="AA67" i="5" s="1"/>
  <c r="AA52" i="1"/>
  <c r="AA52" i="5" s="1"/>
  <c r="AA51" i="1"/>
  <c r="AA51" i="5" s="1"/>
  <c r="AA50" i="1"/>
  <c r="AA50" i="5" s="1"/>
  <c r="AA32" i="1"/>
  <c r="AA32" i="5" s="1"/>
  <c r="V47" i="1"/>
  <c r="W47" i="1" s="1"/>
  <c r="W47" i="5" s="1"/>
  <c r="V30" i="1"/>
  <c r="W30" i="1" s="1"/>
  <c r="W30" i="5" s="1"/>
  <c r="V87" i="1"/>
  <c r="W87" i="1" s="1"/>
  <c r="W87" i="5" s="1"/>
  <c r="AN115" i="1"/>
  <c r="V59" i="1"/>
  <c r="W59" i="1" s="1"/>
  <c r="W59" i="5" s="1"/>
  <c r="AA31" i="1"/>
  <c r="AA31" i="5" s="1"/>
  <c r="AA40" i="1"/>
  <c r="AA40" i="5" s="1"/>
  <c r="V21" i="5"/>
  <c r="V51" i="1"/>
  <c r="W51" i="1" s="1"/>
  <c r="W51" i="5" s="1"/>
  <c r="AA24" i="1"/>
  <c r="AA24" i="5" s="1"/>
  <c r="V72" i="1"/>
  <c r="W72" i="1" s="1"/>
  <c r="W72" i="5" s="1"/>
  <c r="V39" i="1"/>
  <c r="W39" i="1" s="1"/>
  <c r="W39" i="5" s="1"/>
  <c r="V18" i="1"/>
  <c r="W18" i="1" s="1"/>
  <c r="W18" i="5" s="1"/>
  <c r="AA26" i="1"/>
  <c r="AA26" i="5" s="1"/>
  <c r="AA61" i="1"/>
  <c r="AA61" i="5" s="1"/>
  <c r="AA60" i="1"/>
  <c r="AA60" i="5" s="1"/>
  <c r="V115" i="1"/>
  <c r="W115" i="1" s="1"/>
  <c r="W115" i="5" s="1"/>
  <c r="V67" i="1"/>
  <c r="W67" i="1" s="1"/>
  <c r="W67" i="5" s="1"/>
  <c r="V31" i="1"/>
  <c r="V31" i="5" s="1"/>
  <c r="V40" i="1"/>
  <c r="W40" i="1" s="1"/>
  <c r="W40" i="5" s="1"/>
  <c r="AA21" i="1"/>
  <c r="AA21" i="5" s="1"/>
  <c r="V52" i="1"/>
  <c r="W52" i="1" s="1"/>
  <c r="W52" i="5" s="1"/>
  <c r="AA19" i="1"/>
  <c r="AA19" i="5" s="1"/>
  <c r="U69" i="5"/>
  <c r="AA69" i="1"/>
  <c r="AA69" i="5" s="1"/>
  <c r="V69" i="1"/>
  <c r="U88" i="5"/>
  <c r="AN88" i="5" s="1"/>
  <c r="V88" i="1"/>
  <c r="AA88" i="1"/>
  <c r="AA88" i="5" s="1"/>
  <c r="AA57" i="1"/>
  <c r="AA57" i="5" s="1"/>
  <c r="V16" i="1"/>
  <c r="AB16" i="1" s="1"/>
  <c r="AB16" i="5" s="1"/>
  <c r="V20" i="1"/>
  <c r="W20" i="1" s="1"/>
  <c r="W20" i="5" s="1"/>
  <c r="V28" i="1"/>
  <c r="AB28" i="1" s="1"/>
  <c r="AB28" i="5" s="1"/>
  <c r="AA14" i="1"/>
  <c r="AA14" i="5" s="1"/>
  <c r="AA13" i="1"/>
  <c r="AA13" i="5" s="1"/>
  <c r="V17" i="1"/>
  <c r="W17" i="1" s="1"/>
  <c r="W17" i="5" s="1"/>
  <c r="V86" i="1"/>
  <c r="W86" i="1" s="1"/>
  <c r="W86" i="5" s="1"/>
  <c r="AA12" i="1"/>
  <c r="AA12" i="5" s="1"/>
  <c r="AA83" i="1"/>
  <c r="AA83" i="5" s="1"/>
  <c r="V113" i="1"/>
  <c r="W113" i="1" s="1"/>
  <c r="W113" i="5" s="1"/>
  <c r="AB77" i="1"/>
  <c r="AB77" i="5" s="1"/>
  <c r="V56" i="1"/>
  <c r="V56" i="5" s="1"/>
  <c r="AN88" i="1"/>
  <c r="AA43" i="1"/>
  <c r="AA43" i="5" s="1"/>
  <c r="U106" i="5"/>
  <c r="AA106" i="1"/>
  <c r="AA106" i="5" s="1"/>
  <c r="AA54" i="1"/>
  <c r="AA54" i="5" s="1"/>
  <c r="AA114" i="1"/>
  <c r="AA114" i="5" s="1"/>
  <c r="V83" i="1"/>
  <c r="W83" i="1" s="1"/>
  <c r="W83" i="5" s="1"/>
  <c r="AA113" i="1"/>
  <c r="AA113" i="5" s="1"/>
  <c r="AN114" i="1"/>
  <c r="AA86" i="1"/>
  <c r="AA86" i="5" s="1"/>
  <c r="AA20" i="1"/>
  <c r="AA20" i="5" s="1"/>
  <c r="AA28" i="1"/>
  <c r="AA28" i="5" s="1"/>
  <c r="V10" i="1"/>
  <c r="W10" i="1" s="1"/>
  <c r="W10" i="5" s="1"/>
  <c r="AA25" i="1"/>
  <c r="AA25" i="5" s="1"/>
  <c r="AN113" i="1"/>
  <c r="AA56" i="1"/>
  <c r="AA56" i="5" s="1"/>
  <c r="V106" i="1"/>
  <c r="W106" i="1" s="1"/>
  <c r="W106" i="5" s="1"/>
  <c r="V43" i="1"/>
  <c r="V43" i="5" s="1"/>
  <c r="S34" i="5"/>
  <c r="S119" i="1"/>
  <c r="S119" i="5" s="1"/>
  <c r="AB9" i="1"/>
  <c r="AB9" i="5" s="1"/>
  <c r="AB119" i="4"/>
  <c r="AB119" i="6" s="1"/>
  <c r="V121" i="4"/>
  <c r="V121" i="6" s="1"/>
  <c r="V119" i="6"/>
  <c r="M274" i="5"/>
  <c r="M282" i="1"/>
  <c r="M282" i="5" s="1"/>
  <c r="M246" i="5"/>
  <c r="M271" i="1"/>
  <c r="M271" i="5" s="1"/>
  <c r="M316" i="1"/>
  <c r="M316" i="5" s="1"/>
  <c r="M311" i="5"/>
  <c r="M290" i="5"/>
  <c r="M298" i="1"/>
  <c r="M298" i="5" s="1"/>
  <c r="W56" i="1"/>
  <c r="W56" i="5" s="1"/>
  <c r="M99" i="1"/>
  <c r="M99" i="5" s="1"/>
  <c r="M306" i="5"/>
  <c r="M305" i="5"/>
  <c r="M98" i="1"/>
  <c r="M308" i="1"/>
  <c r="M308" i="5" s="1"/>
  <c r="R282" i="1"/>
  <c r="R282" i="5" s="1"/>
  <c r="R274" i="5"/>
  <c r="E316" i="5"/>
  <c r="E311" i="5"/>
  <c r="R298" i="1"/>
  <c r="R298" i="5" s="1"/>
  <c r="R290" i="5"/>
  <c r="E298" i="5"/>
  <c r="E290" i="5"/>
  <c r="E271" i="1"/>
  <c r="E271" i="5" s="1"/>
  <c r="E246" i="5"/>
  <c r="E308" i="5"/>
  <c r="E305" i="5"/>
  <c r="L98" i="1"/>
  <c r="R271" i="1"/>
  <c r="R271" i="5" s="1"/>
  <c r="R246" i="5"/>
  <c r="Q99" i="1"/>
  <c r="R306" i="5"/>
  <c r="E274" i="5"/>
  <c r="E282" i="1"/>
  <c r="E282" i="5" s="1"/>
  <c r="M217" i="5"/>
  <c r="M242" i="1"/>
  <c r="M242" i="5" s="1"/>
  <c r="R316" i="1"/>
  <c r="R316" i="5" s="1"/>
  <c r="R311" i="5"/>
  <c r="L99" i="1"/>
  <c r="E329" i="1" s="1"/>
  <c r="E306" i="5"/>
  <c r="R308" i="1"/>
  <c r="R308" i="5" s="1"/>
  <c r="R305" i="5"/>
  <c r="Q98" i="1"/>
  <c r="AA74" i="1"/>
  <c r="AA74" i="5" s="1"/>
  <c r="AN74" i="5"/>
  <c r="AN74" i="1"/>
  <c r="AN95" i="1"/>
  <c r="AA95" i="1"/>
  <c r="AA95" i="5" s="1"/>
  <c r="AN95" i="5"/>
  <c r="M324" i="1"/>
  <c r="M324" i="5" s="1"/>
  <c r="M319" i="5"/>
  <c r="E319" i="5"/>
  <c r="E324" i="5"/>
  <c r="R242" i="1"/>
  <c r="R242" i="5" s="1"/>
  <c r="R217" i="5"/>
  <c r="E242" i="1"/>
  <c r="E217" i="5"/>
  <c r="R319" i="5"/>
  <c r="R324" i="1"/>
  <c r="R324" i="5" s="1"/>
  <c r="E285" i="5"/>
  <c r="E287" i="5"/>
  <c r="M287" i="1"/>
  <c r="M285" i="5"/>
  <c r="AA79" i="1"/>
  <c r="AA79" i="5" s="1"/>
  <c r="AB82" i="1"/>
  <c r="AB82" i="5" s="1"/>
  <c r="V82" i="5"/>
  <c r="V104" i="5"/>
  <c r="AB104" i="1"/>
  <c r="AB104" i="5" s="1"/>
  <c r="V29" i="5"/>
  <c r="AB29" i="1"/>
  <c r="AB29" i="5" s="1"/>
  <c r="AB93" i="1"/>
  <c r="AB93" i="5" s="1"/>
  <c r="V93" i="5"/>
  <c r="V95" i="1"/>
  <c r="W95" i="1" s="1"/>
  <c r="W95" i="5" s="1"/>
  <c r="V38" i="5"/>
  <c r="AB38" i="1"/>
  <c r="AB38" i="5" s="1"/>
  <c r="R287" i="1"/>
  <c r="R285" i="5"/>
  <c r="V66" i="5"/>
  <c r="AB66" i="1"/>
  <c r="AB66" i="5" s="1"/>
  <c r="AN63" i="5" l="1"/>
  <c r="AN63" i="1"/>
  <c r="AA34" i="1"/>
  <c r="AA34" i="5" s="1"/>
  <c r="AA90" i="1"/>
  <c r="AA90" i="5" s="1"/>
  <c r="AA63" i="1"/>
  <c r="AA63" i="5" s="1"/>
  <c r="AN90" i="1"/>
  <c r="AN34" i="1"/>
  <c r="AB44" i="1"/>
  <c r="AB44" i="5" s="1"/>
  <c r="V109" i="1"/>
  <c r="W109" i="1" s="1"/>
  <c r="W109" i="5" s="1"/>
  <c r="AA109" i="1"/>
  <c r="AA109" i="5" s="1"/>
  <c r="V105" i="5"/>
  <c r="AB105" i="1"/>
  <c r="AB105" i="5" s="1"/>
  <c r="V70" i="5"/>
  <c r="AB70" i="1"/>
  <c r="AB70" i="5" s="1"/>
  <c r="AB15" i="1"/>
  <c r="AB15" i="5" s="1"/>
  <c r="V53" i="5"/>
  <c r="AB46" i="1"/>
  <c r="AB46" i="5" s="1"/>
  <c r="V46" i="5"/>
  <c r="AB55" i="1"/>
  <c r="AB55" i="5" s="1"/>
  <c r="V11" i="5"/>
  <c r="AB26" i="1"/>
  <c r="AB26" i="5" s="1"/>
  <c r="AB61" i="1"/>
  <c r="AB61" i="5" s="1"/>
  <c r="V49" i="5"/>
  <c r="V55" i="5"/>
  <c r="V13" i="5"/>
  <c r="AB19" i="1"/>
  <c r="AB19" i="5" s="1"/>
  <c r="AB68" i="1"/>
  <c r="AB68" i="5" s="1"/>
  <c r="AB52" i="1"/>
  <c r="AB52" i="5" s="1"/>
  <c r="AB51" i="1"/>
  <c r="AB51" i="5" s="1"/>
  <c r="AB49" i="1"/>
  <c r="AB49" i="5" s="1"/>
  <c r="AB22" i="1"/>
  <c r="AB22" i="5" s="1"/>
  <c r="V84" i="5"/>
  <c r="V68" i="5"/>
  <c r="AB42" i="1"/>
  <c r="AB42" i="5" s="1"/>
  <c r="AB60" i="1"/>
  <c r="AB60" i="5" s="1"/>
  <c r="AB50" i="1"/>
  <c r="AB50" i="5" s="1"/>
  <c r="V107" i="5"/>
  <c r="V32" i="5"/>
  <c r="V44" i="5"/>
  <c r="AB113" i="1"/>
  <c r="AB113" i="5" s="1"/>
  <c r="AB41" i="1"/>
  <c r="AB41" i="5" s="1"/>
  <c r="AB20" i="1"/>
  <c r="AB20" i="5" s="1"/>
  <c r="V79" i="5"/>
  <c r="AB79" i="1"/>
  <c r="AB79" i="5" s="1"/>
  <c r="V15" i="5"/>
  <c r="AB45" i="1"/>
  <c r="AB45" i="5" s="1"/>
  <c r="V41" i="5"/>
  <c r="AB23" i="1"/>
  <c r="AB23" i="5" s="1"/>
  <c r="AB53" i="1"/>
  <c r="AB53" i="5" s="1"/>
  <c r="V19" i="5"/>
  <c r="AB72" i="1"/>
  <c r="AB72" i="5" s="1"/>
  <c r="V45" i="5"/>
  <c r="AB57" i="1"/>
  <c r="AB57" i="5" s="1"/>
  <c r="V71" i="5"/>
  <c r="V48" i="5"/>
  <c r="AB12" i="1"/>
  <c r="AB12" i="5" s="1"/>
  <c r="M329" i="1"/>
  <c r="AB48" i="1"/>
  <c r="AB48" i="5" s="1"/>
  <c r="AB85" i="1"/>
  <c r="AB85" i="5" s="1"/>
  <c r="AB17" i="1"/>
  <c r="AB17" i="5" s="1"/>
  <c r="AB24" i="1"/>
  <c r="AB24" i="5" s="1"/>
  <c r="V34" i="1"/>
  <c r="W34" i="1" s="1"/>
  <c r="W34" i="5" s="1"/>
  <c r="AB56" i="1"/>
  <c r="AB56" i="5" s="1"/>
  <c r="AB115" i="1"/>
  <c r="AB115" i="5" s="1"/>
  <c r="AB18" i="1"/>
  <c r="AB18" i="5" s="1"/>
  <c r="V85" i="5"/>
  <c r="V30" i="5"/>
  <c r="V83" i="5"/>
  <c r="AA117" i="1"/>
  <c r="AA117" i="5" s="1"/>
  <c r="AB31" i="1"/>
  <c r="AB31" i="5" s="1"/>
  <c r="V14" i="5"/>
  <c r="V12" i="5"/>
  <c r="AB25" i="1"/>
  <c r="AB25" i="5" s="1"/>
  <c r="V114" i="5"/>
  <c r="V24" i="5"/>
  <c r="AB58" i="1"/>
  <c r="AB58" i="5" s="1"/>
  <c r="AB21" i="1"/>
  <c r="AB21" i="5" s="1"/>
  <c r="V42" i="5"/>
  <c r="AB107" i="1"/>
  <c r="AB107" i="5" s="1"/>
  <c r="V22" i="5"/>
  <c r="AB84" i="1"/>
  <c r="AB84" i="5" s="1"/>
  <c r="V60" i="5"/>
  <c r="V61" i="5"/>
  <c r="V50" i="5"/>
  <c r="AB11" i="1"/>
  <c r="AB11" i="5" s="1"/>
  <c r="AB13" i="1"/>
  <c r="AB13" i="5" s="1"/>
  <c r="AB32" i="1"/>
  <c r="AB32" i="5" s="1"/>
  <c r="V16" i="5"/>
  <c r="V57" i="5"/>
  <c r="AB71" i="1"/>
  <c r="AB71" i="5" s="1"/>
  <c r="V106" i="5"/>
  <c r="AB106" i="1"/>
  <c r="AB106" i="5" s="1"/>
  <c r="AN117" i="1"/>
  <c r="V115" i="5"/>
  <c r="V18" i="5"/>
  <c r="V72" i="5"/>
  <c r="V51" i="5"/>
  <c r="V17" i="5"/>
  <c r="AB30" i="1"/>
  <c r="AB30" i="5" s="1"/>
  <c r="AB83" i="1"/>
  <c r="AB83" i="5" s="1"/>
  <c r="V113" i="5"/>
  <c r="V25" i="5"/>
  <c r="V20" i="5"/>
  <c r="AB54" i="1"/>
  <c r="AB54" i="5" s="1"/>
  <c r="V58" i="5"/>
  <c r="V52" i="5"/>
  <c r="V74" i="1"/>
  <c r="W74" i="1" s="1"/>
  <c r="W74" i="5" s="1"/>
  <c r="V63" i="1"/>
  <c r="W63" i="1" s="1"/>
  <c r="W63" i="5" s="1"/>
  <c r="V40" i="5"/>
  <c r="AB14" i="1"/>
  <c r="AB14" i="5" s="1"/>
  <c r="V90" i="1"/>
  <c r="W90" i="1" s="1"/>
  <c r="W90" i="5" s="1"/>
  <c r="AB114" i="1"/>
  <c r="AB114" i="5" s="1"/>
  <c r="V54" i="5"/>
  <c r="V117" i="1"/>
  <c r="AB117" i="1" s="1"/>
  <c r="AB117" i="5" s="1"/>
  <c r="AB27" i="1"/>
  <c r="AB27" i="5" s="1"/>
  <c r="V27" i="5"/>
  <c r="V59" i="5"/>
  <c r="V87" i="5"/>
  <c r="AB67" i="1"/>
  <c r="AB67" i="5" s="1"/>
  <c r="V39" i="5"/>
  <c r="AB47" i="1"/>
  <c r="AB47" i="5" s="1"/>
  <c r="AB10" i="1"/>
  <c r="AB10" i="5" s="1"/>
  <c r="V86" i="5"/>
  <c r="AB59" i="1"/>
  <c r="AB59" i="5" s="1"/>
  <c r="AB87" i="1"/>
  <c r="AB87" i="5" s="1"/>
  <c r="AB40" i="1"/>
  <c r="AB40" i="5" s="1"/>
  <c r="V67" i="5"/>
  <c r="AB39" i="1"/>
  <c r="AB39" i="5" s="1"/>
  <c r="V47" i="5"/>
  <c r="V28" i="5"/>
  <c r="AB86" i="1"/>
  <c r="AB86" i="5" s="1"/>
  <c r="W88" i="1"/>
  <c r="W88" i="5" s="1"/>
  <c r="AB88" i="1"/>
  <c r="AB88" i="5" s="1"/>
  <c r="V88" i="5"/>
  <c r="W69" i="1"/>
  <c r="W69" i="5" s="1"/>
  <c r="V69" i="5"/>
  <c r="AB69" i="1"/>
  <c r="AB69" i="5" s="1"/>
  <c r="V10" i="5"/>
  <c r="W43" i="1"/>
  <c r="W43" i="5" s="1"/>
  <c r="AB43" i="1"/>
  <c r="AB43" i="5" s="1"/>
  <c r="AN107" i="5"/>
  <c r="AN106" i="5"/>
  <c r="W117" i="1"/>
  <c r="W117" i="5" s="1"/>
  <c r="M101" i="1"/>
  <c r="M98" i="5"/>
  <c r="M329" i="5"/>
  <c r="U98" i="1"/>
  <c r="Q98" i="5"/>
  <c r="Q101" i="1"/>
  <c r="L101" i="1"/>
  <c r="P98" i="1"/>
  <c r="L98" i="5"/>
  <c r="L99" i="5"/>
  <c r="E329" i="5" s="1"/>
  <c r="P99" i="1"/>
  <c r="R329" i="1"/>
  <c r="W329" i="1" s="1"/>
  <c r="X329" i="1" s="1"/>
  <c r="Q99" i="5"/>
  <c r="R329" i="5" s="1"/>
  <c r="U99" i="1"/>
  <c r="U99" i="5" s="1"/>
  <c r="M287" i="5"/>
  <c r="M325" i="1"/>
  <c r="M325" i="5" s="1"/>
  <c r="E325" i="1"/>
  <c r="E325" i="5" s="1"/>
  <c r="E242" i="5"/>
  <c r="R287" i="5"/>
  <c r="R325" i="1"/>
  <c r="R325" i="5" s="1"/>
  <c r="AB95" i="1"/>
  <c r="AB95" i="5" s="1"/>
  <c r="V95" i="5"/>
  <c r="AB109" i="1" l="1"/>
  <c r="AB109" i="5" s="1"/>
  <c r="V109" i="5"/>
  <c r="V34" i="5"/>
  <c r="AB34" i="1"/>
  <c r="AB34" i="5" s="1"/>
  <c r="V74" i="5"/>
  <c r="AB63" i="1"/>
  <c r="AB63" i="5" s="1"/>
  <c r="V63" i="5"/>
  <c r="V117" i="5"/>
  <c r="AB90" i="1"/>
  <c r="AB90" i="5" s="1"/>
  <c r="AB74" i="1"/>
  <c r="AB74" i="5" s="1"/>
  <c r="V90" i="5"/>
  <c r="M101" i="5"/>
  <c r="M119" i="1"/>
  <c r="M119" i="5" s="1"/>
  <c r="W329" i="5"/>
  <c r="X329" i="5" s="1"/>
  <c r="P101" i="1"/>
  <c r="P98" i="5"/>
  <c r="V98" i="1"/>
  <c r="W98" i="1" s="1"/>
  <c r="W98" i="5" s="1"/>
  <c r="AA98" i="1"/>
  <c r="AA98" i="5" s="1"/>
  <c r="Q101" i="5"/>
  <c r="Q119" i="1"/>
  <c r="Q119" i="5" s="1"/>
  <c r="U98" i="5"/>
  <c r="U101" i="1"/>
  <c r="V99" i="1"/>
  <c r="P99" i="5"/>
  <c r="AA99" i="1"/>
  <c r="AA99" i="5" s="1"/>
  <c r="L119" i="1"/>
  <c r="L119" i="5" s="1"/>
  <c r="L101" i="5"/>
  <c r="W99" i="1" l="1"/>
  <c r="W99" i="5" s="1"/>
  <c r="AB99" i="1"/>
  <c r="AB99" i="5" s="1"/>
  <c r="V99" i="5"/>
  <c r="V101" i="1"/>
  <c r="V98" i="5"/>
  <c r="AB98" i="1"/>
  <c r="AB98" i="5" s="1"/>
  <c r="AA101" i="1"/>
  <c r="AA101" i="5" s="1"/>
  <c r="P119" i="1"/>
  <c r="P101" i="5"/>
  <c r="U101" i="5"/>
  <c r="U119" i="1"/>
  <c r="U119" i="5" s="1"/>
  <c r="AA119" i="1" l="1"/>
  <c r="AA119" i="5" s="1"/>
  <c r="P119" i="5"/>
  <c r="W101" i="1"/>
  <c r="W101" i="5" s="1"/>
  <c r="AB101" i="1"/>
  <c r="AB101" i="5" s="1"/>
  <c r="V119" i="1"/>
  <c r="V101" i="5"/>
  <c r="W119" i="1" l="1"/>
  <c r="W119" i="5" s="1"/>
  <c r="V119" i="5"/>
  <c r="C8" i="2"/>
  <c r="C10" i="2" s="1"/>
  <c r="V121" i="1"/>
  <c r="AB119" i="1"/>
  <c r="AB119" i="5" s="1"/>
  <c r="I83" i="10" l="1"/>
  <c r="J83" i="10" s="1"/>
  <c r="C16" i="2"/>
  <c r="C18" i="2" s="1"/>
  <c r="V121" i="5"/>
</calcChain>
</file>

<file path=xl/comments1.xml><?xml version="1.0" encoding="utf-8"?>
<comments xmlns="http://schemas.openxmlformats.org/spreadsheetml/2006/main">
  <authors>
    <author>roger.strickland</author>
  </authors>
  <commentList>
    <comment ref="K158" authorId="0" shapeId="0">
      <text>
        <r>
          <rPr>
            <sz val="10"/>
            <color indexed="81"/>
            <rFont val="Tahoma"/>
            <family val="2"/>
          </rPr>
          <t xml:space="preserve">If there is a value in this cell, provide the breakdown in column M above.
</t>
        </r>
      </text>
    </comment>
  </commentList>
</comments>
</file>

<file path=xl/comments2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25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42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6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0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amount reported on the CA-2 for this account. Red shading indicates it does not.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Green shading indicates the amount here matches the total amount reported on the CA-2 for Institutional Support. Red shading indicates it does not.</t>
        </r>
      </text>
    </comment>
  </commentList>
</comments>
</file>

<file path=xl/comments3.xml><?xml version="1.0" encoding="utf-8"?>
<comments xmlns="http://schemas.openxmlformats.org/spreadsheetml/2006/main">
  <authors>
    <author>Florida Department of Education</author>
  </authors>
  <commentList>
    <comment ref="G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total dollar amount of expenditures for each line item.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Does this line item include any administrative expenses? Answer Yes, No, or Partial.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represents administrative expense.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Enter the portion of the amount entered in column G that does not represent administrative expense.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Columns I plus J must equal Column G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Florida Department of Education:</t>
        </r>
        <r>
          <rPr>
            <sz val="9"/>
            <color indexed="81"/>
            <rFont val="Tahoma"/>
            <family val="2"/>
          </rPr>
          <t xml:space="preserve">
Provide additional details and / or justification for all exclusions.</t>
        </r>
      </text>
    </comment>
  </commentList>
</comments>
</file>

<file path=xl/comments4.xml><?xml version="1.0" encoding="utf-8"?>
<comments xmlns="http://schemas.openxmlformats.org/spreadsheetml/2006/main">
  <authors>
    <author>roger.strickland</author>
  </authors>
  <commentList>
    <comment ref="B8" authorId="0" shapeId="0">
      <text>
        <r>
          <rPr>
            <b/>
            <sz val="10"/>
            <color indexed="81"/>
            <rFont val="Tahoma"/>
            <family val="2"/>
          </rPr>
          <t>FLDOE: In which ICS code row is this amount included?</t>
        </r>
      </text>
    </comment>
    <comment ref="C8" authorId="0" shapeId="0">
      <text>
        <r>
          <rPr>
            <b/>
            <sz val="10"/>
            <color indexed="81"/>
            <rFont val="Tahoma"/>
            <family val="2"/>
          </rPr>
          <t>FLDOE: In which cell of the data entry tab is this amount included?</t>
        </r>
      </text>
    </comment>
  </commentList>
</comments>
</file>

<file path=xl/comments5.xml><?xml version="1.0" encoding="utf-8"?>
<comments xmlns="http://schemas.openxmlformats.org/spreadsheetml/2006/main">
  <authors>
    <author>Ford, Shelly</author>
  </authors>
  <commentList>
    <comment ref="CH1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CCTCMIS data FCPSAGRE Winter Spring</t>
        </r>
      </text>
    </comment>
    <comment ref="BT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FTE-3 Base CWEx30
</t>
        </r>
      </text>
    </comment>
    <comment ref="CP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 FAIDHC </t>
        </r>
      </text>
    </comment>
    <comment ref="CQ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Using CREDIT29 Faculty FTE report FTEFRFCB tab totals.</t>
        </r>
      </text>
    </comment>
    <comment ref="CR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 HC3F29B </t>
        </r>
      </text>
    </comment>
    <comment ref="CV2" authorId="0" shapeId="0">
      <text>
        <r>
          <rPr>
            <b/>
            <sz val="9"/>
            <color indexed="81"/>
            <rFont val="Tahoma"/>
            <family val="2"/>
          </rPr>
          <t>Ford, Shelly:</t>
        </r>
        <r>
          <rPr>
            <sz val="9"/>
            <color indexed="81"/>
            <rFont val="Tahoma"/>
            <family val="2"/>
          </rPr>
          <t xml:space="preserve">
Leave blank</t>
        </r>
      </text>
    </comment>
  </commentList>
</comments>
</file>

<file path=xl/sharedStrings.xml><?xml version="1.0" encoding="utf-8"?>
<sst xmlns="http://schemas.openxmlformats.org/spreadsheetml/2006/main" count="3950" uniqueCount="602">
  <si>
    <t>CA-2</t>
  </si>
  <si>
    <t xml:space="preserve">      1.11.01  Agric. &amp; Nat. Res.</t>
  </si>
  <si>
    <t xml:space="preserve">      1.11.02  Archit. &amp; Environ.</t>
  </si>
  <si>
    <t xml:space="preserve">      1.11.04  Biological Science</t>
  </si>
  <si>
    <t xml:space="preserve">      1.11.09  Engineering</t>
  </si>
  <si>
    <t xml:space="preserve">      1.11.12  Health Professions</t>
  </si>
  <si>
    <t xml:space="preserve">      1.11.19  Physical Sciences</t>
  </si>
  <si>
    <t xml:space="preserve">      1.12.10  Fine &amp; Applied Arts</t>
  </si>
  <si>
    <t xml:space="preserve">      1.13.11  Foreign Languages</t>
  </si>
  <si>
    <t xml:space="preserve">      1.13.15  Letters</t>
  </si>
  <si>
    <t xml:space="preserve">      1.14.08  Education</t>
  </si>
  <si>
    <t xml:space="preserve">      1.15.05  Business &amp; Management</t>
  </si>
  <si>
    <t xml:space="preserve">      1.16.07  Computer &amp; Infor. Sci.</t>
  </si>
  <si>
    <t xml:space="preserve">      1.16.17  Mathematics</t>
  </si>
  <si>
    <t xml:space="preserve">      1.17.03  Area Studies</t>
  </si>
  <si>
    <t xml:space="preserve">      1.17.20  Psychology</t>
  </si>
  <si>
    <t xml:space="preserve">      1.17.22  Social Sciences</t>
  </si>
  <si>
    <t xml:space="preserve">      1.18.06  Communications</t>
  </si>
  <si>
    <t xml:space="preserve">      1.18.13  Home Economics</t>
  </si>
  <si>
    <t xml:space="preserve">      1.18.14  Law</t>
  </si>
  <si>
    <t xml:space="preserve">      1.18.16  Library Science</t>
  </si>
  <si>
    <t xml:space="preserve">      1.18.18  Military Science</t>
  </si>
  <si>
    <t xml:space="preserve">      1.18.21  Public Affairs</t>
  </si>
  <si>
    <t xml:space="preserve">      1.18.23  Theology</t>
  </si>
  <si>
    <t xml:space="preserve">      1.18.49  Interdisciplinary</t>
  </si>
  <si>
    <t>1.2  POSTSECONDARY VOCATIONAL</t>
  </si>
  <si>
    <t xml:space="preserve">      1.21.01  Agriculture</t>
  </si>
  <si>
    <t xml:space="preserve">      1.22.01  Marketing</t>
  </si>
  <si>
    <t xml:space="preserve">      1.23.01  Health</t>
  </si>
  <si>
    <t xml:space="preserve">      1.24.01  Family &amp; Consumer Sciences</t>
  </si>
  <si>
    <t xml:space="preserve">      1.25.01  Business</t>
  </si>
  <si>
    <t xml:space="preserve">      1.26.01  Industrial</t>
  </si>
  <si>
    <t xml:space="preserve">      1.27.01  Public Service</t>
  </si>
  <si>
    <t>TOTAL POSTSECONDARY VOCATIONAL</t>
  </si>
  <si>
    <t>1.5  EPI</t>
  </si>
  <si>
    <t xml:space="preserve">      1.50.01  EPI</t>
  </si>
  <si>
    <t>TOTAL EPI</t>
  </si>
  <si>
    <t>1.2  ADULT VOCATIONAL</t>
  </si>
  <si>
    <t xml:space="preserve">      1.21.02  Agriculture</t>
  </si>
  <si>
    <t xml:space="preserve">      1.22.02  Marketing</t>
  </si>
  <si>
    <t xml:space="preserve">      1.23.02  Health</t>
  </si>
  <si>
    <t xml:space="preserve">      1.24.02  Family &amp; Consumer Sciences</t>
  </si>
  <si>
    <t xml:space="preserve">      1.25.02  Business</t>
  </si>
  <si>
    <t xml:space="preserve">      1.26.02  Industrial</t>
  </si>
  <si>
    <t xml:space="preserve">      1.27.02  Public Service</t>
  </si>
  <si>
    <t>TOTAL ADULT VOCATIONAL</t>
  </si>
  <si>
    <t>1.2  CONTINUING WORKFORCE ED.</t>
  </si>
  <si>
    <t xml:space="preserve">      1.XX.03  Continuing Workforce Ed</t>
  </si>
  <si>
    <t>TOTAL CONTINUING WORKFORCE ED.</t>
  </si>
  <si>
    <t>1.2  APPRENTICESHIP</t>
  </si>
  <si>
    <t xml:space="preserve">      1.29.97  Class</t>
  </si>
  <si>
    <t xml:space="preserve">      1.29.98  On the Job Training</t>
  </si>
  <si>
    <t>TOTAL APPRENTICESHIP</t>
  </si>
  <si>
    <t>1.3  PREPARATORY</t>
  </si>
  <si>
    <t xml:space="preserve">      1.31.01  College Prep.</t>
  </si>
  <si>
    <t xml:space="preserve">      1.31.02  Vocational Prep.</t>
  </si>
  <si>
    <t xml:space="preserve">      1.31.03  EAP College Prep.</t>
  </si>
  <si>
    <t>TOTAL PREPARATORY</t>
  </si>
  <si>
    <t>1.3  ADULT EDUCATION</t>
  </si>
  <si>
    <t xml:space="preserve">      1.32.01  Adult Basic</t>
  </si>
  <si>
    <t xml:space="preserve">      1.32.02  Adult Secondary</t>
  </si>
  <si>
    <t xml:space="preserve">      1.32.03  GED Preparatory</t>
  </si>
  <si>
    <t xml:space="preserve">      1.32.04  EAP Literacy (ESOL)</t>
  </si>
  <si>
    <t>TOTAL ADULT EDUCATION</t>
  </si>
  <si>
    <t xml:space="preserve">TOTAL INSTRUCTION (CCPF) </t>
  </si>
  <si>
    <t>UNALLOCATED COST</t>
  </si>
  <si>
    <t>TOTAL COST</t>
  </si>
  <si>
    <t>A</t>
  </si>
  <si>
    <t>3.0  PUBLIC SERVICE</t>
  </si>
  <si>
    <t xml:space="preserve">      3.1000  Community Services</t>
  </si>
  <si>
    <t xml:space="preserve">      3.2000  Public Broadcasting</t>
  </si>
  <si>
    <t>TOTAL PUBLIC SERVICE</t>
  </si>
  <si>
    <t>4.0  ACADEMIC SUPPORT</t>
  </si>
  <si>
    <t xml:space="preserve">      4.1000  Libraries</t>
  </si>
  <si>
    <t xml:space="preserve">      4.2000  Ed. Media Services</t>
  </si>
  <si>
    <t xml:space="preserve">      4.3000  Open Labs (Interdisciplinary)</t>
  </si>
  <si>
    <t xml:space="preserve">      4.4000  Instruc. Compu. Svcs.</t>
  </si>
  <si>
    <t xml:space="preserve">      4.6000  Academic Admin.</t>
  </si>
  <si>
    <t xml:space="preserve">      4.7000  Course &amp; Curr. Dev.</t>
  </si>
  <si>
    <t xml:space="preserve">      4.8000  Prof. Person. Dev.</t>
  </si>
  <si>
    <t>TOTAL ACADEMIC SUPPORT</t>
  </si>
  <si>
    <t>5.0  STUDENT SERVICE</t>
  </si>
  <si>
    <t xml:space="preserve">      5.1000  Soc. &amp; Cultural Dev.</t>
  </si>
  <si>
    <t xml:space="preserve">      5.2000  Organized Athletics</t>
  </si>
  <si>
    <t xml:space="preserve">      5.3000  Couns. &amp; Advisement</t>
  </si>
  <si>
    <t xml:space="preserve">      5.4000  Placement Services</t>
  </si>
  <si>
    <t xml:space="preserve">      5.5000  Fin. Aid Admin.</t>
  </si>
  <si>
    <t xml:space="preserve">      5.6000  Student Rec. &amp; Adm.</t>
  </si>
  <si>
    <t xml:space="preserve">      5.7000  Health Services</t>
  </si>
  <si>
    <t xml:space="preserve">      5.8100  Svcs. Students w Disabilities</t>
  </si>
  <si>
    <t xml:space="preserve">      5.8200  Other Special Services </t>
  </si>
  <si>
    <t xml:space="preserve">      5.9000  Student Serv. Admin.</t>
  </si>
  <si>
    <t>TOTAL STUDENT SERVICE</t>
  </si>
  <si>
    <t>6.0  INSTITUTIONAL SUPPORT</t>
  </si>
  <si>
    <t xml:space="preserve">      6.1000  Executive Management</t>
  </si>
  <si>
    <t xml:space="preserve">      6.2000  Fiscal Operations</t>
  </si>
  <si>
    <t xml:space="preserve">      6.3100 Data/Telecommunications</t>
  </si>
  <si>
    <t xml:space="preserve">      6.3200 Human Resources</t>
  </si>
  <si>
    <t xml:space="preserve">      6.3300 Logistical Services</t>
  </si>
  <si>
    <t xml:space="preserve">      6.3400 Other General Expenses</t>
  </si>
  <si>
    <t xml:space="preserve">      6.6000  Admin. Support Staff Svcs.</t>
  </si>
  <si>
    <t xml:space="preserve">      6.7000  Community Relations</t>
  </si>
  <si>
    <t>TOTAL INSTITUTIONAL SUPPORT</t>
  </si>
  <si>
    <t>7.0  PHYSICAL PLANT OPERATIONS</t>
  </si>
  <si>
    <t>7.0100  Building Maintenance</t>
  </si>
  <si>
    <t>7.0200  Grounds Maintenance &amp; Operation</t>
  </si>
  <si>
    <t>7.0300  Custodial</t>
  </si>
  <si>
    <t>7.0400  Utilities</t>
  </si>
  <si>
    <t>7.0500  Plant Operational (Incl Bldg/Equip, Ins)</t>
  </si>
  <si>
    <t>7.0600  Repairs Furniture &amp; Equipment</t>
  </si>
  <si>
    <t>7.0700  Minor Repairs &amp; Renovation Buildings</t>
  </si>
  <si>
    <t>7.0800  Rental of College Facilities</t>
  </si>
  <si>
    <t>7.0900  Other</t>
  </si>
  <si>
    <t>7.1000  Facilities Planning</t>
  </si>
  <si>
    <t>7.2000  Campus Security Services</t>
  </si>
  <si>
    <t>TOTAL PHY PLANT OPERATIONS</t>
  </si>
  <si>
    <t>8.0 STUDENT FIN ASSISTANCE</t>
  </si>
  <si>
    <t xml:space="preserve">       8.1000 Student Financial Assistance</t>
  </si>
  <si>
    <t>TOTAL STUDENT FIN ASSISTANCE</t>
  </si>
  <si>
    <t>TOTAL SUPPORT - PART 2</t>
  </si>
  <si>
    <t>GRAND TOTAL - PART 1 AND 2</t>
  </si>
  <si>
    <t>9.0 CONTINGENCIES, TRANSFERS, etc</t>
  </si>
  <si>
    <t xml:space="preserve">       9.1000 Non-Mandatory Transfers</t>
  </si>
  <si>
    <t xml:space="preserve">       9.2000 Others (Explain)</t>
  </si>
  <si>
    <t>TOTAL CONTINGENCIES, TRANSFERS</t>
  </si>
  <si>
    <t>GRAND TOTAL - PARTS 1 &amp; 2 AND 9.0</t>
  </si>
  <si>
    <t xml:space="preserve">      1.22.01  Distributive</t>
  </si>
  <si>
    <t xml:space="preserve">      1.25.01  Office</t>
  </si>
  <si>
    <t xml:space="preserve">      1.26.01  Trade &amp; Industrial</t>
  </si>
  <si>
    <t xml:space="preserve">      1.22.02  Distributive</t>
  </si>
  <si>
    <t xml:space="preserve">      1.25.02  Office</t>
  </si>
  <si>
    <t xml:space="preserve">      1.26.02  Trade &amp; Industrial</t>
  </si>
  <si>
    <t>SUM of DISTRIBUTED Inst Support Cost</t>
  </si>
  <si>
    <t>AMOUNT TO DISTRIBUTE</t>
  </si>
  <si>
    <t>REALLOCATION OF OJT</t>
  </si>
  <si>
    <t xml:space="preserve">      1.50.01 EPI</t>
  </si>
  <si>
    <t>TOTAL</t>
  </si>
  <si>
    <t xml:space="preserve">                                                                        DIRECT INSTRUCTIONAL COST                                             </t>
  </si>
  <si>
    <t xml:space="preserve">                                    PERSONNEL EXPENDITURES                 </t>
  </si>
  <si>
    <t xml:space="preserve">         Instructional</t>
  </si>
  <si>
    <t>Full-Time</t>
  </si>
  <si>
    <t xml:space="preserve"> </t>
  </si>
  <si>
    <t>B</t>
  </si>
  <si>
    <t xml:space="preserve">                      ALLOCATED INSTRUCTIONAL, COLLEGE-WIDE INSTRUCTIONAL AND UNALLOCATED SUPPORT COST</t>
  </si>
  <si>
    <t xml:space="preserve">                                                                                        ALLOCATED INSTRUCTIONAL SUPPORT COST</t>
  </si>
  <si>
    <t xml:space="preserve">                 ACADEMIC SUPPORT</t>
  </si>
  <si>
    <t>FTE</t>
  </si>
  <si>
    <t xml:space="preserve">                                                        MEASURES                       </t>
  </si>
  <si>
    <t xml:space="preserve">Student </t>
  </si>
  <si>
    <t>Credit</t>
  </si>
  <si>
    <t>Hours</t>
  </si>
  <si>
    <t>Part-Time</t>
  </si>
  <si>
    <t>C</t>
  </si>
  <si>
    <t>Full Time</t>
  </si>
  <si>
    <t>FTE Faculty</t>
  </si>
  <si>
    <t>then FTE</t>
  </si>
  <si>
    <t>30 Credit</t>
  </si>
  <si>
    <t>Hour</t>
  </si>
  <si>
    <t>FTE's</t>
  </si>
  <si>
    <t xml:space="preserve">   Admin/Managerial</t>
  </si>
  <si>
    <t>D</t>
  </si>
  <si>
    <t>X</t>
  </si>
  <si>
    <t>CCLA</t>
  </si>
  <si>
    <t>ratio</t>
  </si>
  <si>
    <t>UNDUP</t>
  </si>
  <si>
    <t>Head-</t>
  </si>
  <si>
    <t>count</t>
  </si>
  <si>
    <t xml:space="preserve">  </t>
  </si>
  <si>
    <t>E</t>
  </si>
  <si>
    <t>ACADEMIC</t>
  </si>
  <si>
    <t>SUPPORT</t>
  </si>
  <si>
    <t>Financial</t>
  </si>
  <si>
    <t>Aid</t>
  </si>
  <si>
    <t>Undup Head</t>
  </si>
  <si>
    <t xml:space="preserve">             Support</t>
  </si>
  <si>
    <t>F</t>
  </si>
  <si>
    <t xml:space="preserve">                                                            STUDENT SERVICES</t>
  </si>
  <si>
    <t>Faculty</t>
  </si>
  <si>
    <t>G</t>
  </si>
  <si>
    <t>Headcount</t>
  </si>
  <si>
    <t>use by ICS</t>
  </si>
  <si>
    <t>Ratio</t>
  </si>
  <si>
    <t>PERSONNEL</t>
  </si>
  <si>
    <t>H</t>
  </si>
  <si>
    <t>CURRENT</t>
  </si>
  <si>
    <t>EXPENSES</t>
  </si>
  <si>
    <t>I</t>
  </si>
  <si>
    <t>Adjusted</t>
  </si>
  <si>
    <t>Placement</t>
  </si>
  <si>
    <t>CAPITAL</t>
  </si>
  <si>
    <t>J</t>
  </si>
  <si>
    <t>DIRECT</t>
  </si>
  <si>
    <t>INSTRUCTION</t>
  </si>
  <si>
    <t>K</t>
  </si>
  <si>
    <t>COST</t>
  </si>
  <si>
    <t>Aid Headcnt</t>
  </si>
  <si>
    <t>Space ratios:</t>
  </si>
  <si>
    <t xml:space="preserve">     Inst related/total =</t>
  </si>
  <si>
    <t xml:space="preserve">All (owned and unowned, include under const) </t>
  </si>
  <si>
    <t>From pages 11 &amp; 12</t>
  </si>
  <si>
    <t>Classrooms</t>
  </si>
  <si>
    <t>Non-Voc Labs</t>
  </si>
  <si>
    <t>Phy Ed</t>
  </si>
  <si>
    <t>Voc Labs</t>
  </si>
  <si>
    <t>Library</t>
  </si>
  <si>
    <t>Student Services</t>
  </si>
  <si>
    <t>25% Office</t>
  </si>
  <si>
    <t>Total Instr Related</t>
  </si>
  <si>
    <t>Total "Satisfactory" Space</t>
  </si>
  <si>
    <t xml:space="preserve">                 ALLOCATED INSTRUCTIONAL SUPPORT COST</t>
  </si>
  <si>
    <t>L</t>
  </si>
  <si>
    <t xml:space="preserve">                COST DISTRIBUTION</t>
  </si>
  <si>
    <t xml:space="preserve">          COST DISTRIBUTED TO:</t>
  </si>
  <si>
    <t>ALLOC</t>
  </si>
  <si>
    <t>INST</t>
  </si>
  <si>
    <t>Other Special</t>
  </si>
  <si>
    <t>Services</t>
  </si>
  <si>
    <t>LOCAL</t>
  </si>
  <si>
    <t xml:space="preserve">STUDENT </t>
  </si>
  <si>
    <t>SERVICES</t>
  </si>
  <si>
    <t>M</t>
  </si>
  <si>
    <t>C-W</t>
  </si>
  <si>
    <t>STUDENT</t>
  </si>
  <si>
    <t>INSTITUTION</t>
  </si>
  <si>
    <t>N</t>
  </si>
  <si>
    <t>UNALLO-</t>
  </si>
  <si>
    <t>CATED</t>
  </si>
  <si>
    <t>INSTITUT</t>
  </si>
  <si>
    <t>PHYSICAL</t>
  </si>
  <si>
    <t>PLANT</t>
  </si>
  <si>
    <t>O</t>
  </si>
  <si>
    <t xml:space="preserve">PHYSICAL </t>
  </si>
  <si>
    <t>OPERATIONS</t>
  </si>
  <si>
    <t>ALLOCATED</t>
  </si>
  <si>
    <t>P</t>
  </si>
  <si>
    <t xml:space="preserve">                                COLLEGE-WIDE INSTRUCTIONAL COSTS </t>
  </si>
  <si>
    <t xml:space="preserve">               ACADEMIC SUPPORT</t>
  </si>
  <si>
    <t xml:space="preserve">                COLLEGE-WIDE INSTRUCTIONAL SUPPORT  COST</t>
  </si>
  <si>
    <t>Q</t>
  </si>
  <si>
    <t>R</t>
  </si>
  <si>
    <t>S</t>
  </si>
  <si>
    <t>T</t>
  </si>
  <si>
    <t>A&amp;P</t>
  </si>
  <si>
    <t>PSV</t>
  </si>
  <si>
    <t>PSAV</t>
  </si>
  <si>
    <t>CWE</t>
  </si>
  <si>
    <t>PREPARATORY</t>
  </si>
  <si>
    <t>ADULT ED</t>
  </si>
  <si>
    <t>APPRENT</t>
  </si>
  <si>
    <t>EPI</t>
  </si>
  <si>
    <t xml:space="preserve">TOTAL </t>
  </si>
  <si>
    <t>COLLEGE-W</t>
  </si>
  <si>
    <t>U</t>
  </si>
  <si>
    <t>Unduplicated</t>
  </si>
  <si>
    <t>(By Row)</t>
  </si>
  <si>
    <t>INSTRUCT</t>
  </si>
  <si>
    <t>V</t>
  </si>
  <si>
    <t>COST per</t>
  </si>
  <si>
    <t>CREDIT HR</t>
  </si>
  <si>
    <t>W</t>
  </si>
  <si>
    <t>CREDIT</t>
  </si>
  <si>
    <t>HOURS</t>
  </si>
  <si>
    <t>PER</t>
  </si>
  <si>
    <t>CA2 CHECKLIST</t>
  </si>
  <si>
    <t>Total Instruction</t>
  </si>
  <si>
    <t>Unallocated</t>
  </si>
  <si>
    <t>Total Costs</t>
  </si>
  <si>
    <t>Other Special Services</t>
  </si>
  <si>
    <t>CELL REFERENCE</t>
  </si>
  <si>
    <t>Difference</t>
  </si>
  <si>
    <t>TOTALS</t>
  </si>
  <si>
    <t>AMOUNT</t>
  </si>
  <si>
    <t>PURPOSE OF TRANSFER</t>
  </si>
  <si>
    <t xml:space="preserve">      1.31.04  EAP Vocational Prep.</t>
  </si>
  <si>
    <t>Y</t>
  </si>
  <si>
    <t>Z</t>
  </si>
  <si>
    <t>AA</t>
  </si>
  <si>
    <t>AB</t>
  </si>
  <si>
    <t>check total FTE</t>
  </si>
  <si>
    <t>does not incl voc prep</t>
  </si>
  <si>
    <t>incl voc prep</t>
  </si>
  <si>
    <t>insert total from report</t>
  </si>
  <si>
    <t>UPPER LEVEL - BACCALAUREATE</t>
  </si>
  <si>
    <t>LOWER LEVEL</t>
  </si>
  <si>
    <t>TOTAL UL ADVANCED/PROFESSIONAL</t>
  </si>
  <si>
    <t>TOTAL LL ADVANCED/PROFESSIONAL</t>
  </si>
  <si>
    <t>1.1 UL ADVANCED &amp; PROFESSIONAL</t>
  </si>
  <si>
    <t>1.1 LL ADVANCED &amp; PROFESSIONAL</t>
  </si>
  <si>
    <t>1.1  LL ADVANCED &amp; PROFESSIONAL</t>
  </si>
  <si>
    <t>BAC</t>
  </si>
  <si>
    <t>AMOUNT CHANGE FROM PRIOR YEAR</t>
  </si>
  <si>
    <t>% CHANGE FROM PRIOR YEAR</t>
  </si>
  <si>
    <t>(excludes CWE)</t>
  </si>
  <si>
    <t>(does not include CWE)</t>
  </si>
  <si>
    <t xml:space="preserve"> V119</t>
  </si>
  <si>
    <t>L205+M205+K119</t>
  </si>
  <si>
    <t>V120</t>
  </si>
  <si>
    <t>N205</t>
  </si>
  <si>
    <t>V121</t>
  </si>
  <si>
    <t>K205</t>
  </si>
  <si>
    <t>H205+I205+J205</t>
  </si>
  <si>
    <t>K158</t>
  </si>
  <si>
    <t>Broward College</t>
  </si>
  <si>
    <t>College of Central Florida</t>
  </si>
  <si>
    <t>Chipola College</t>
  </si>
  <si>
    <t>Daytona State College</t>
  </si>
  <si>
    <t>Florida State College at Jacksonville</t>
  </si>
  <si>
    <t>Gulf Coast State College</t>
  </si>
  <si>
    <t>Hillsborough Community College</t>
  </si>
  <si>
    <t>Indian River State College</t>
  </si>
  <si>
    <t>Florida Gateway College</t>
  </si>
  <si>
    <t>State College of Florida, Manatee-Sarasota</t>
  </si>
  <si>
    <t>Miami Dade College</t>
  </si>
  <si>
    <t>Northwest Florida State College</t>
  </si>
  <si>
    <t>Palm Beach State College</t>
  </si>
  <si>
    <t>Pensacola State College</t>
  </si>
  <si>
    <t>Polk State College</t>
  </si>
  <si>
    <t>St. Johns River State College</t>
  </si>
  <si>
    <t>St. Petersburg College</t>
  </si>
  <si>
    <t>Santa Fe College</t>
  </si>
  <si>
    <t>Seminole State College of Florida</t>
  </si>
  <si>
    <t>Tallahassee Community College</t>
  </si>
  <si>
    <t>Valencia College</t>
  </si>
  <si>
    <t>Information Classification Structure (ICS Code)</t>
  </si>
  <si>
    <t>SELECT COLLEGE NAME:</t>
  </si>
  <si>
    <t>DIRECT INSTRUCTIONAL COST</t>
  </si>
  <si>
    <t xml:space="preserve">Fill in this column with the appropriate breakdown if you have expenditures in "5.8200  Other Special Services" </t>
  </si>
  <si>
    <t>South Florida State College</t>
  </si>
  <si>
    <t>1.1 UL A &amp; P</t>
  </si>
  <si>
    <t>1.1 LL A &amp; P</t>
  </si>
  <si>
    <t>1.2  PSV</t>
  </si>
  <si>
    <t>1.2  CWE</t>
  </si>
  <si>
    <t>STUDENT CREDIT HOURS:</t>
  </si>
  <si>
    <t>HEADCOUNTS:</t>
  </si>
  <si>
    <t>Full Time Faculty FTE</t>
  </si>
  <si>
    <t>Column Number:</t>
  </si>
  <si>
    <t>College #</t>
  </si>
  <si>
    <t>College Name</t>
  </si>
  <si>
    <t>Financial Aid Undup Headcount</t>
  </si>
  <si>
    <t>DESCRIPTION</t>
  </si>
  <si>
    <t>ICS CODE</t>
  </si>
  <si>
    <t>SCHEDULE OF EXTRAORDINARY COSTS
PLEASE DESCRIBE ANY EXTRAORDINARY OR UNUSUAL EXPENDITURES EMBEDDED IN YOUR DATA</t>
  </si>
  <si>
    <t>DATA ENTRY FORM</t>
  </si>
  <si>
    <t>8.1000 Student Financial Assistance</t>
  </si>
  <si>
    <t>6.1000  Executive Management</t>
  </si>
  <si>
    <t>6.2000  Fiscal Operations</t>
  </si>
  <si>
    <t>6.6000  Admin. Support Staff Svcs.</t>
  </si>
  <si>
    <t>6.7000  Community Relations</t>
  </si>
  <si>
    <t>5.1000  Soc. &amp; Cultural Dev.</t>
  </si>
  <si>
    <t>5.2000  Organized Athletics</t>
  </si>
  <si>
    <t>5.3000  Couns. &amp; Advisement</t>
  </si>
  <si>
    <t>5.4000  Placement Services</t>
  </si>
  <si>
    <t>5.5000  Fin. Aid Admin.</t>
  </si>
  <si>
    <t>5.6000  Student Rec. &amp; Adm.</t>
  </si>
  <si>
    <t>5.7000  Health Services</t>
  </si>
  <si>
    <t>5.8100  Svcs. Students w Disabilities</t>
  </si>
  <si>
    <t xml:space="preserve">5.8200  Other Special Services </t>
  </si>
  <si>
    <t>5.9000  Student Serv. Admin.</t>
  </si>
  <si>
    <t>4.1000  Libraries</t>
  </si>
  <si>
    <t>4.2000  Ed. Media Services</t>
  </si>
  <si>
    <t>4.3000  Open Labs (Interdisciplinary)</t>
  </si>
  <si>
    <t>4.4000  Instruc. Compu. Svcs.</t>
  </si>
  <si>
    <t>4.6000  Academic Admin.</t>
  </si>
  <si>
    <t>4.7000  Course &amp; Curr. Dev.</t>
  </si>
  <si>
    <t>4.8000  Prof. Person. Dev.</t>
  </si>
  <si>
    <t>3.1000  Community Services</t>
  </si>
  <si>
    <t>3.2000  Public Broadcasting</t>
  </si>
  <si>
    <t>9.1000 Non-Mandatory Transfers</t>
  </si>
  <si>
    <t>9.2000 Others (Explain)</t>
  </si>
  <si>
    <t>1.11.01  Agric. &amp; Nat. Res.</t>
  </si>
  <si>
    <t>1.11.02  Archit. &amp; Environ.</t>
  </si>
  <si>
    <t>1.11.04  Biological Science</t>
  </si>
  <si>
    <t>1.11.09  Engineering</t>
  </si>
  <si>
    <t>1.11.12  Health Professions</t>
  </si>
  <si>
    <t>1.11.19  Physical Sciences</t>
  </si>
  <si>
    <t>1.12.10  Fine &amp; Applied Arts</t>
  </si>
  <si>
    <t>1.13.11  Foreign Languages</t>
  </si>
  <si>
    <t>1.13.15  Letters</t>
  </si>
  <si>
    <t>1.14.08  Education</t>
  </si>
  <si>
    <t>1.15.05  Business &amp; Management</t>
  </si>
  <si>
    <t>1.16.07  Computer &amp; Infor. Sci.</t>
  </si>
  <si>
    <t>1.16.17  Mathematics</t>
  </si>
  <si>
    <t>1.17.03  Area Studies</t>
  </si>
  <si>
    <t>1.17.20  Psychology</t>
  </si>
  <si>
    <t>1.17.22  Social Sciences</t>
  </si>
  <si>
    <t>1.18.06  Communications</t>
  </si>
  <si>
    <t>1.18.13  Home Economics</t>
  </si>
  <si>
    <t>1.18.14  Law</t>
  </si>
  <si>
    <t>1.18.16  Library Science</t>
  </si>
  <si>
    <t>1.18.18  Military Science</t>
  </si>
  <si>
    <t>1.18.21  Public Affairs</t>
  </si>
  <si>
    <t>1.18.23  Theology</t>
  </si>
  <si>
    <t>1.18.49  Interdisciplinary</t>
  </si>
  <si>
    <t>1.21.01  Agriculture</t>
  </si>
  <si>
    <t>1.22.01  Marketing</t>
  </si>
  <si>
    <t>1.23.01  Health</t>
  </si>
  <si>
    <t>1.24.01  Family &amp; Consumer Sciences</t>
  </si>
  <si>
    <t>1.25.01  Business</t>
  </si>
  <si>
    <t>1.26.01  Industrial</t>
  </si>
  <si>
    <t>1.27.01  Public Service</t>
  </si>
  <si>
    <t>1.50.01  EPI</t>
  </si>
  <si>
    <t>1.21.02  Agriculture</t>
  </si>
  <si>
    <t>1.22.02  Marketing</t>
  </si>
  <si>
    <t>1.23.02  Health</t>
  </si>
  <si>
    <t>1.24.02  Family &amp; Consumer Sciences</t>
  </si>
  <si>
    <t>1.25.02  Business</t>
  </si>
  <si>
    <t>1.26.02  Industrial</t>
  </si>
  <si>
    <t>1.27.02  Public Service</t>
  </si>
  <si>
    <t>1.XX.03  Continuing Workforce Ed</t>
  </si>
  <si>
    <t>1.29.97  Class</t>
  </si>
  <si>
    <t>1.29.98  On the Job Training</t>
  </si>
  <si>
    <t>1.31.02  Vocational Prep.</t>
  </si>
  <si>
    <t>1.31.04  EAP Vocational Prep.</t>
  </si>
  <si>
    <t>1.32.01  Adult Basic</t>
  </si>
  <si>
    <t>1.32.02  Adult Secondary</t>
  </si>
  <si>
    <t>1.32.03  GED Preparatory</t>
  </si>
  <si>
    <t>1.32.04  EAP Literacy (ESOL)</t>
  </si>
  <si>
    <t xml:space="preserve">TOTAL INSTRUCTION (FCSPF) </t>
  </si>
  <si>
    <t>Select College Name</t>
  </si>
  <si>
    <t>Eastern Florida State College</t>
  </si>
  <si>
    <t>Lake-Sumter State College</t>
  </si>
  <si>
    <t>The Florida College System</t>
  </si>
  <si>
    <t>Account</t>
  </si>
  <si>
    <t>Name</t>
  </si>
  <si>
    <t>Administration?</t>
  </si>
  <si>
    <t>Administrative Amount</t>
  </si>
  <si>
    <t>Excluded Amount</t>
  </si>
  <si>
    <t>Data Validation</t>
  </si>
  <si>
    <t>16000000</t>
  </si>
  <si>
    <t>Institutional Support Control (Administrative)</t>
  </si>
  <si>
    <t>16100000</t>
  </si>
  <si>
    <t>Executive Management Control</t>
  </si>
  <si>
    <t>16110000</t>
  </si>
  <si>
    <t>College-Wide Management</t>
  </si>
  <si>
    <t>16111000</t>
  </si>
  <si>
    <t>District Board of Trustees</t>
  </si>
  <si>
    <t>16112000</t>
  </si>
  <si>
    <t>President</t>
  </si>
  <si>
    <t>16113000</t>
  </si>
  <si>
    <t>Assistant to the President</t>
  </si>
  <si>
    <t>16114000</t>
  </si>
  <si>
    <t>Executive Vice President/Vice President(s)</t>
  </si>
  <si>
    <t>16115000</t>
  </si>
  <si>
    <t>Chief Campus Administrators in Multi-Campus Colleges</t>
  </si>
  <si>
    <t>16116000</t>
  </si>
  <si>
    <t>Equal Access, Equal Opportunity, Equal Employment Officer</t>
  </si>
  <si>
    <t>16117000</t>
  </si>
  <si>
    <t>Internal Auditing</t>
  </si>
  <si>
    <t>16120000</t>
  </si>
  <si>
    <t>Educational Planning and Development</t>
  </si>
  <si>
    <t>16121000</t>
  </si>
  <si>
    <t>Institutional Research</t>
  </si>
  <si>
    <t>16122000</t>
  </si>
  <si>
    <t>Analytical Studies</t>
  </si>
  <si>
    <t>16130000</t>
  </si>
  <si>
    <t>Legal Services</t>
  </si>
  <si>
    <t>16140000</t>
  </si>
  <si>
    <t>College-Wide Planning and Management Committees, Council or Task Forces</t>
  </si>
  <si>
    <t>16141000</t>
  </si>
  <si>
    <t>Faculty Senates</t>
  </si>
  <si>
    <t>16142000</t>
  </si>
  <si>
    <t>Planning Committees</t>
  </si>
  <si>
    <t>16143000</t>
  </si>
  <si>
    <t>Administrative Councils</t>
  </si>
  <si>
    <t>16200000</t>
  </si>
  <si>
    <t>Fiscal Operations Control</t>
  </si>
  <si>
    <t>16210000</t>
  </si>
  <si>
    <t>Fiscal Control</t>
  </si>
  <si>
    <t>16211000</t>
  </si>
  <si>
    <t>Business Officer (Financial Duties)</t>
  </si>
  <si>
    <t>16212000</t>
  </si>
  <si>
    <t>Comptroller</t>
  </si>
  <si>
    <t>16213000</t>
  </si>
  <si>
    <t>Budget Administration and Control</t>
  </si>
  <si>
    <t>16220000</t>
  </si>
  <si>
    <t>Financial Operations</t>
  </si>
  <si>
    <t>16221000</t>
  </si>
  <si>
    <t>Payroll Operation</t>
  </si>
  <si>
    <t>16222000</t>
  </si>
  <si>
    <t>Bursar</t>
  </si>
  <si>
    <t>16223000</t>
  </si>
  <si>
    <t>Cashier</t>
  </si>
  <si>
    <t>16224000</t>
  </si>
  <si>
    <t>Disbursement</t>
  </si>
  <si>
    <t>16225000</t>
  </si>
  <si>
    <t>Accounting</t>
  </si>
  <si>
    <t>16230000</t>
  </si>
  <si>
    <t>Investment Management</t>
  </si>
  <si>
    <t>16231000</t>
  </si>
  <si>
    <t>Cash Flow Management</t>
  </si>
  <si>
    <t>16232000</t>
  </si>
  <si>
    <t>Endowment Management</t>
  </si>
  <si>
    <t>16240000</t>
  </si>
  <si>
    <t>Grants and Contracts Financial Management</t>
  </si>
  <si>
    <t>16241000</t>
  </si>
  <si>
    <t>Grants Management</t>
  </si>
  <si>
    <t>16242000</t>
  </si>
  <si>
    <t>Grants Accounting</t>
  </si>
  <si>
    <t>16300000</t>
  </si>
  <si>
    <t>General Administrative and Logistical Services Control</t>
  </si>
  <si>
    <t>16310000</t>
  </si>
  <si>
    <t>Administrative Data/Telecommunication Services</t>
  </si>
  <si>
    <t>16310100</t>
  </si>
  <si>
    <t>Computing</t>
  </si>
  <si>
    <t>16310200</t>
  </si>
  <si>
    <t>Telecommunications</t>
  </si>
  <si>
    <t>16310300</t>
  </si>
  <si>
    <t>Networking</t>
  </si>
  <si>
    <t>16320000</t>
  </si>
  <si>
    <t>Human Resources</t>
  </si>
  <si>
    <t>16330000</t>
  </si>
  <si>
    <t>Logistical Services</t>
  </si>
  <si>
    <t>16330100</t>
  </si>
  <si>
    <t>Purchasing</t>
  </si>
  <si>
    <t>16330200</t>
  </si>
  <si>
    <t>Receiving</t>
  </si>
  <si>
    <t>16330300</t>
  </si>
  <si>
    <t>Shipping</t>
  </si>
  <si>
    <t>16330400</t>
  </si>
  <si>
    <t>Warehousing</t>
  </si>
  <si>
    <t>16330500</t>
  </si>
  <si>
    <t>Property Management</t>
  </si>
  <si>
    <t>16330600</t>
  </si>
  <si>
    <t>Mail and Distribution</t>
  </si>
  <si>
    <t>16330700</t>
  </si>
  <si>
    <t>Telephone Service/Operations</t>
  </si>
  <si>
    <t>16330800</t>
  </si>
  <si>
    <t>General Printing and Reproduction</t>
  </si>
  <si>
    <t>16330900</t>
  </si>
  <si>
    <t>Campus Transportation (including motor pool)</t>
  </si>
  <si>
    <t>16331000</t>
  </si>
  <si>
    <t>Parking and Parking Space Management</t>
  </si>
  <si>
    <t>16340000</t>
  </si>
  <si>
    <t>Other General Expenses</t>
  </si>
  <si>
    <t>16341000</t>
  </si>
  <si>
    <t>Business Hospitality</t>
  </si>
  <si>
    <t>16342000</t>
  </si>
  <si>
    <t>Organizational Memberships</t>
  </si>
  <si>
    <t>16343000</t>
  </si>
  <si>
    <t>General Insurance (other than property)</t>
  </si>
  <si>
    <t>16344000</t>
  </si>
  <si>
    <t>Commencement (Graduation)</t>
  </si>
  <si>
    <t>16400000</t>
  </si>
  <si>
    <t>Unassigned</t>
  </si>
  <si>
    <t>16500000</t>
  </si>
  <si>
    <t>16600000</t>
  </si>
  <si>
    <t>Administrative and Support Staff Services Control</t>
  </si>
  <si>
    <t>16610000</t>
  </si>
  <si>
    <t>In-Service Training</t>
  </si>
  <si>
    <t>16620000</t>
  </si>
  <si>
    <t>Sabbatical Leaves (Administrative and Support Staff only)</t>
  </si>
  <si>
    <t>16630000</t>
  </si>
  <si>
    <t>Training Institutes, etc.</t>
  </si>
  <si>
    <t>16700000</t>
  </si>
  <si>
    <t>Community Relations Control</t>
  </si>
  <si>
    <t>16710000</t>
  </si>
  <si>
    <t>Alumni Relations</t>
  </si>
  <si>
    <t>16720000</t>
  </si>
  <si>
    <t>Community and/or Public Relation Activities</t>
  </si>
  <si>
    <t>16730000</t>
  </si>
  <si>
    <t>Development (Fund Raising)</t>
  </si>
  <si>
    <t>16800000</t>
  </si>
  <si>
    <t>16900000</t>
  </si>
  <si>
    <t>Yes</t>
  </si>
  <si>
    <t>No</t>
  </si>
  <si>
    <t>Partial</t>
  </si>
  <si>
    <t>COLLEGE NAME:</t>
  </si>
  <si>
    <t>Total 6.0  INSTITUTIONAL SUPPORT reported from CA-2:</t>
  </si>
  <si>
    <t>Note: The amounts in cells G76 and G77 must be equal.</t>
  </si>
  <si>
    <t>6.3100  Data/Telecommunications</t>
  </si>
  <si>
    <t>6.3200  Human Resources</t>
  </si>
  <si>
    <t>6.3300  Logistical Services</t>
  </si>
  <si>
    <t>6.3400  Other General Expenses</t>
  </si>
  <si>
    <t>Data Collection for the Administrative Cost Report</t>
  </si>
  <si>
    <t>: Administrative Cost Percentage</t>
  </si>
  <si>
    <t>Total Expense (Excluding Transfers) from Cost Analysis (CA-2):</t>
  </si>
  <si>
    <t>Comments / Additional Details</t>
  </si>
  <si>
    <r>
      <t xml:space="preserve">SPACE RATIOS </t>
    </r>
    <r>
      <rPr>
        <b/>
        <sz val="10"/>
        <color indexed="8"/>
        <rFont val="Arial"/>
        <family val="2"/>
      </rPr>
      <t>(AGGREGATE ROOM AREA; ALL (OWNED AND UNOWNED, INCLUDES UNDER CONST.)</t>
    </r>
    <r>
      <rPr>
        <b/>
        <sz val="14"/>
        <color indexed="8"/>
        <rFont val="Arial"/>
        <family val="2"/>
      </rPr>
      <t>:</t>
    </r>
  </si>
  <si>
    <t>Office</t>
  </si>
  <si>
    <t>Florida SouthWestern State College</t>
  </si>
  <si>
    <t>Pasco-Hernando State College</t>
  </si>
  <si>
    <t>L325</t>
  </si>
  <si>
    <t>Total Institutional Support Expense from Cost Analysis:</t>
  </si>
  <si>
    <t>Total Expense from Cost Analysis:</t>
  </si>
  <si>
    <t>Administrative</t>
  </si>
  <si>
    <t>Total Expense (Excl Transfers) from Cost Analysis:</t>
  </si>
  <si>
    <t>Total Fund 1 Expense from AFR:</t>
  </si>
  <si>
    <t>SCHEDULE OF TRANSFERS, CONTINGENCIES 
AND OTHER MISCELLANEOUS TRANSACTIONS FOR ICS 9.0000</t>
  </si>
  <si>
    <t>DEV ED</t>
  </si>
  <si>
    <t>1.31.01  Developmental Education</t>
  </si>
  <si>
    <t>1.31.03  EAP Dev Ed</t>
  </si>
  <si>
    <t>Multiply by 30</t>
  </si>
  <si>
    <t xml:space="preserve">      1.31.01  Developmental Education</t>
  </si>
  <si>
    <t xml:space="preserve">      1.31.03  EAP Dev Ed</t>
  </si>
  <si>
    <t>Double click on document to view all four pages of instructions.</t>
  </si>
  <si>
    <t>2018-19 COST ANALYSIS</t>
  </si>
  <si>
    <t>FY 2018-19</t>
  </si>
  <si>
    <t>2019-20 COST ANALYSIS</t>
  </si>
  <si>
    <t>FY 2019-20</t>
  </si>
  <si>
    <t>2018-19 TO 2019-20  COST ANALYSIS</t>
  </si>
  <si>
    <t>The College of the Florida Keys</t>
  </si>
  <si>
    <t>North Florida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</si>
</sst>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"/>
    <numFmt numFmtId="166" formatCode="0.0000"/>
    <numFmt numFmtId="167" formatCode="#,##0.0000"/>
    <numFmt numFmtId="168" formatCode="&quot;$&quot;#,##0.00"/>
    <numFmt numFmtId="169" formatCode="#,##0.0"/>
    <numFmt numFmtId="170" formatCode="_(* #,##0_);_(* \(#,##0\);_(* &quot;-&quot;??_);_(@_)"/>
    <numFmt numFmtId="171" formatCode="#,##0.000"/>
  </numFmts>
  <fonts count="55">
    <font>
      <sz val="12"/>
      <name val="Arial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10"/>
      <name val="Arial"/>
      <family val="2"/>
    </font>
    <font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i/>
      <sz val="12"/>
      <color indexed="8"/>
      <name val="Arial"/>
      <family val="2"/>
    </font>
    <font>
      <sz val="14"/>
      <color indexed="8"/>
      <name val="Arial"/>
      <family val="2"/>
    </font>
    <font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name val="SWISS"/>
    </font>
    <font>
      <b/>
      <i/>
      <sz val="12"/>
      <name val="SWISS"/>
    </font>
    <font>
      <sz val="12"/>
      <name val="SWISS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4"/>
      <name val="Arial"/>
      <family val="2"/>
    </font>
    <font>
      <i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color rgb="FF0000FF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color theme="3"/>
      <name val="Arial"/>
      <family val="2"/>
    </font>
  </fonts>
  <fills count="6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2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9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2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13"/>
      </patternFill>
    </fill>
    <fill>
      <patternFill patternType="solid">
        <fgColor indexed="42"/>
        <bgColor indexed="42"/>
      </patternFill>
    </fill>
    <fill>
      <patternFill patternType="solid">
        <fgColor rgb="FFFFFFCC"/>
        <bgColor indexed="42"/>
      </patternFill>
    </fill>
    <fill>
      <patternFill patternType="solid">
        <fgColor rgb="FFFFC000"/>
        <bgColor indexed="29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34998626667073579"/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9"/>
      </patternFill>
    </fill>
    <fill>
      <patternFill patternType="solid">
        <fgColor theme="0" tint="-0.3499862666707357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rgb="FFFFCC99"/>
        <bgColor indexed="9"/>
      </patternFill>
    </fill>
    <fill>
      <patternFill patternType="solid">
        <fgColor rgb="FF9999FF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96">
    <border>
      <left/>
      <right/>
      <top/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/>
      <top style="thin">
        <color indexed="22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thin">
        <color indexed="8"/>
      </left>
      <right style="double">
        <color indexed="64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/>
      <top style="medium">
        <color indexed="8"/>
      </top>
      <bottom style="double">
        <color indexed="8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/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6" fillId="0" borderId="0"/>
    <xf numFmtId="43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5" applyNumberFormat="0" applyFill="0" applyAlignment="0" applyProtection="0"/>
    <xf numFmtId="0" fontId="39" fillId="0" borderId="76" applyNumberFormat="0" applyFill="0" applyAlignment="0" applyProtection="0"/>
    <xf numFmtId="0" fontId="40" fillId="0" borderId="77" applyNumberFormat="0" applyFill="0" applyAlignment="0" applyProtection="0"/>
    <xf numFmtId="0" fontId="40" fillId="0" borderId="0" applyNumberFormat="0" applyFill="0" applyBorder="0" applyAlignment="0" applyProtection="0"/>
    <xf numFmtId="0" fontId="41" fillId="34" borderId="0" applyNumberFormat="0" applyBorder="0" applyAlignment="0" applyProtection="0"/>
    <xf numFmtId="0" fontId="42" fillId="35" borderId="0" applyNumberFormat="0" applyBorder="0" applyAlignment="0" applyProtection="0"/>
    <xf numFmtId="0" fontId="43" fillId="36" borderId="0" applyNumberFormat="0" applyBorder="0" applyAlignment="0" applyProtection="0"/>
    <xf numFmtId="0" fontId="44" fillId="37" borderId="78" applyNumberFormat="0" applyAlignment="0" applyProtection="0"/>
    <xf numFmtId="0" fontId="45" fillId="38" borderId="79" applyNumberFormat="0" applyAlignment="0" applyProtection="0"/>
    <xf numFmtId="0" fontId="46" fillId="38" borderId="78" applyNumberFormat="0" applyAlignment="0" applyProtection="0"/>
    <xf numFmtId="0" fontId="47" fillId="0" borderId="80" applyNumberFormat="0" applyFill="0" applyAlignment="0" applyProtection="0"/>
    <xf numFmtId="0" fontId="48" fillId="39" borderId="81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9" fillId="0" borderId="83" applyNumberFormat="0" applyFill="0" applyAlignment="0" applyProtection="0"/>
    <xf numFmtId="0" fontId="5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1" fillId="44" borderId="0" applyNumberFormat="0" applyBorder="0" applyAlignment="0" applyProtection="0"/>
    <xf numFmtId="0" fontId="5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51" fillId="48" borderId="0" applyNumberFormat="0" applyBorder="0" applyAlignment="0" applyProtection="0"/>
    <xf numFmtId="0" fontId="51" fillId="49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51" fillId="52" borderId="0" applyNumberFormat="0" applyBorder="0" applyAlignment="0" applyProtection="0"/>
    <xf numFmtId="0" fontId="51" fillId="53" borderId="0" applyNumberFormat="0" applyBorder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58" borderId="0" applyNumberFormat="0" applyBorder="0" applyAlignment="0" applyProtection="0"/>
    <xf numFmtId="0" fontId="1" fillId="59" borderId="0" applyNumberFormat="0" applyBorder="0" applyAlignment="0" applyProtection="0"/>
    <xf numFmtId="0" fontId="51" fillId="60" borderId="0" applyNumberFormat="0" applyBorder="0" applyAlignment="0" applyProtection="0"/>
    <xf numFmtId="0" fontId="5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51" fillId="64" borderId="0" applyNumberFormat="0" applyBorder="0" applyAlignment="0" applyProtection="0"/>
    <xf numFmtId="0" fontId="52" fillId="0" borderId="0"/>
    <xf numFmtId="0" fontId="1" fillId="40" borderId="82" applyNumberFormat="0" applyFont="0" applyAlignment="0" applyProtection="0"/>
  </cellStyleXfs>
  <cellXfs count="1089">
    <xf numFmtId="0" fontId="0" fillId="0" borderId="0" xfId="0"/>
    <xf numFmtId="0" fontId="2" fillId="0" borderId="0" xfId="0" applyNumberFormat="1" applyFont="1" applyAlignment="1"/>
    <xf numFmtId="3" fontId="13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6" fillId="0" borderId="0" xfId="0" applyNumberFormat="1" applyFont="1" applyAlignment="1"/>
    <xf numFmtId="0" fontId="16" fillId="0" borderId="0" xfId="0" applyNumberFormat="1" applyFont="1" applyAlignment="1">
      <alignment horizontal="right"/>
    </xf>
    <xf numFmtId="0" fontId="16" fillId="0" borderId="2" xfId="0" applyNumberFormat="1" applyFont="1" applyBorder="1" applyAlignment="1"/>
    <xf numFmtId="0" fontId="17" fillId="0" borderId="2" xfId="0" applyNumberFormat="1" applyFont="1" applyBorder="1" applyAlignment="1">
      <alignment horizontal="center" vertical="center" wrapText="1"/>
    </xf>
    <xf numFmtId="0" fontId="0" fillId="0" borderId="3" xfId="0" applyNumberFormat="1" applyBorder="1"/>
    <xf numFmtId="0" fontId="17" fillId="0" borderId="2" xfId="0" applyNumberFormat="1" applyFont="1" applyBorder="1" applyAlignment="1"/>
    <xf numFmtId="168" fontId="16" fillId="0" borderId="2" xfId="0" applyNumberFormat="1" applyFont="1" applyBorder="1" applyAlignment="1">
      <alignment horizontal="right"/>
    </xf>
    <xf numFmtId="3" fontId="16" fillId="0" borderId="2" xfId="0" applyNumberFormat="1" applyFont="1" applyBorder="1" applyAlignment="1"/>
    <xf numFmtId="0" fontId="16" fillId="0" borderId="3" xfId="0" applyNumberFormat="1" applyFont="1" applyBorder="1" applyAlignment="1"/>
    <xf numFmtId="168" fontId="16" fillId="0" borderId="3" xfId="0" applyNumberFormat="1" applyFont="1" applyBorder="1" applyAlignment="1">
      <alignment horizontal="right"/>
    </xf>
    <xf numFmtId="3" fontId="16" fillId="0" borderId="3" xfId="0" applyNumberFormat="1" applyFont="1" applyBorder="1" applyAlignment="1"/>
    <xf numFmtId="3" fontId="16" fillId="0" borderId="2" xfId="0" applyNumberFormat="1" applyFont="1" applyBorder="1" applyAlignment="1">
      <alignment horizontal="right"/>
    </xf>
    <xf numFmtId="0" fontId="15" fillId="0" borderId="4" xfId="0" applyNumberFormat="1" applyFont="1" applyBorder="1" applyAlignment="1"/>
    <xf numFmtId="0" fontId="15" fillId="0" borderId="5" xfId="0" applyNumberFormat="1" applyFont="1" applyBorder="1" applyAlignment="1"/>
    <xf numFmtId="0" fontId="0" fillId="0" borderId="6" xfId="0" applyNumberFormat="1" applyBorder="1"/>
    <xf numFmtId="0" fontId="17" fillId="0" borderId="7" xfId="0" applyNumberFormat="1" applyFont="1" applyBorder="1" applyAlignment="1"/>
    <xf numFmtId="0" fontId="16" fillId="0" borderId="7" xfId="0" applyNumberFormat="1" applyFont="1" applyBorder="1" applyAlignment="1"/>
    <xf numFmtId="0" fontId="17" fillId="0" borderId="2" xfId="0" applyNumberFormat="1" applyFont="1" applyBorder="1" applyAlignment="1">
      <alignment horizontal="center"/>
    </xf>
    <xf numFmtId="168" fontId="16" fillId="0" borderId="2" xfId="0" applyNumberFormat="1" applyFont="1" applyBorder="1" applyAlignment="1"/>
    <xf numFmtId="0" fontId="0" fillId="0" borderId="4" xfId="0" applyNumberFormat="1" applyBorder="1"/>
    <xf numFmtId="0" fontId="17" fillId="0" borderId="5" xfId="0" applyNumberFormat="1" applyFont="1" applyBorder="1" applyAlignment="1">
      <alignment horizontal="centerContinuous" wrapText="1"/>
    </xf>
    <xf numFmtId="0" fontId="15" fillId="0" borderId="5" xfId="0" applyNumberFormat="1" applyFont="1" applyBorder="1" applyAlignment="1">
      <alignment horizontal="centerContinuous"/>
    </xf>
    <xf numFmtId="168" fontId="16" fillId="0" borderId="2" xfId="0" applyNumberFormat="1" applyFont="1" applyBorder="1" applyAlignment="1" applyProtection="1">
      <protection locked="0"/>
    </xf>
    <xf numFmtId="0" fontId="16" fillId="0" borderId="2" xfId="0" applyNumberFormat="1" applyFont="1" applyBorder="1" applyAlignment="1" applyProtection="1">
      <protection locked="0"/>
    </xf>
    <xf numFmtId="0" fontId="19" fillId="0" borderId="2" xfId="0" applyNumberFormat="1" applyFont="1" applyBorder="1" applyAlignment="1" applyProtection="1">
      <protection locked="0"/>
    </xf>
    <xf numFmtId="3" fontId="17" fillId="0" borderId="8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>
      <alignment horizontal="center"/>
    </xf>
    <xf numFmtId="0" fontId="17" fillId="0" borderId="1" xfId="0" applyNumberFormat="1" applyFont="1" applyFill="1" applyBorder="1" applyAlignment="1" applyProtection="1">
      <alignment horizontal="center"/>
    </xf>
    <xf numFmtId="0" fontId="16" fillId="0" borderId="10" xfId="0" applyNumberFormat="1" applyFont="1" applyFill="1" applyBorder="1" applyAlignment="1" applyProtection="1"/>
    <xf numFmtId="0" fontId="16" fillId="0" borderId="0" xfId="0" applyNumberFormat="1" applyFont="1" applyFill="1" applyAlignment="1" applyProtection="1"/>
    <xf numFmtId="0" fontId="2" fillId="0" borderId="0" xfId="0" applyNumberFormat="1" applyFont="1" applyFill="1" applyAlignment="1" applyProtection="1"/>
    <xf numFmtId="0" fontId="17" fillId="0" borderId="10" xfId="0" applyNumberFormat="1" applyFont="1" applyFill="1" applyBorder="1" applyAlignment="1" applyProtection="1">
      <alignment horizontal="center"/>
    </xf>
    <xf numFmtId="0" fontId="17" fillId="0" borderId="10" xfId="0" applyNumberFormat="1" applyFont="1" applyFill="1" applyBorder="1" applyAlignment="1" applyProtection="1"/>
    <xf numFmtId="0" fontId="17" fillId="0" borderId="0" xfId="0" applyNumberFormat="1" applyFont="1" applyFill="1" applyAlignment="1" applyProtection="1"/>
    <xf numFmtId="0" fontId="17" fillId="0" borderId="3" xfId="0" applyNumberFormat="1" applyFont="1" applyFill="1" applyBorder="1" applyAlignment="1" applyProtection="1">
      <alignment horizontal="center"/>
    </xf>
    <xf numFmtId="0" fontId="17" fillId="0" borderId="11" xfId="0" applyNumberFormat="1" applyFont="1" applyFill="1" applyBorder="1" applyAlignment="1" applyProtection="1"/>
    <xf numFmtId="0" fontId="17" fillId="0" borderId="4" xfId="0" applyNumberFormat="1" applyFont="1" applyFill="1" applyBorder="1" applyAlignment="1" applyProtection="1"/>
    <xf numFmtId="0" fontId="16" fillId="0" borderId="11" xfId="0" applyNumberFormat="1" applyFont="1" applyFill="1" applyBorder="1" applyAlignment="1" applyProtection="1"/>
    <xf numFmtId="0" fontId="17" fillId="0" borderId="11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>
      <alignment horizontal="center"/>
    </xf>
    <xf numFmtId="0" fontId="17" fillId="0" borderId="2" xfId="0" applyNumberFormat="1" applyFont="1" applyFill="1" applyBorder="1" applyAlignment="1" applyProtection="1"/>
    <xf numFmtId="0" fontId="17" fillId="0" borderId="8" xfId="0" applyNumberFormat="1" applyFont="1" applyFill="1" applyBorder="1" applyAlignment="1" applyProtection="1"/>
    <xf numFmtId="3" fontId="16" fillId="0" borderId="8" xfId="0" applyNumberFormat="1" applyFont="1" applyFill="1" applyBorder="1" applyAlignment="1" applyProtection="1"/>
    <xf numFmtId="0" fontId="16" fillId="0" borderId="3" xfId="0" applyNumberFormat="1" applyFont="1" applyFill="1" applyBorder="1" applyAlignment="1" applyProtection="1"/>
    <xf numFmtId="3" fontId="16" fillId="0" borderId="10" xfId="0" applyNumberFormat="1" applyFont="1" applyFill="1" applyBorder="1" applyAlignment="1" applyProtection="1"/>
    <xf numFmtId="3" fontId="17" fillId="0" borderId="11" xfId="0" applyNumberFormat="1" applyFont="1" applyFill="1" applyBorder="1" applyAlignment="1" applyProtection="1"/>
    <xf numFmtId="3" fontId="17" fillId="0" borderId="2" xfId="0" applyNumberFormat="1" applyFont="1" applyFill="1" applyBorder="1" applyAlignment="1" applyProtection="1"/>
    <xf numFmtId="0" fontId="16" fillId="0" borderId="2" xfId="0" applyNumberFormat="1" applyFont="1" applyFill="1" applyBorder="1" applyAlignment="1" applyProtection="1"/>
    <xf numFmtId="3" fontId="16" fillId="0" borderId="0" xfId="0" applyNumberFormat="1" applyFont="1" applyFill="1" applyAlignment="1" applyProtection="1"/>
    <xf numFmtId="3" fontId="16" fillId="0" borderId="2" xfId="0" applyNumberFormat="1" applyFont="1" applyFill="1" applyBorder="1" applyAlignment="1" applyProtection="1"/>
    <xf numFmtId="3" fontId="16" fillId="0" borderId="4" xfId="0" applyNumberFormat="1" applyFont="1" applyFill="1" applyBorder="1" applyAlignment="1" applyProtection="1"/>
    <xf numFmtId="3" fontId="17" fillId="0" borderId="9" xfId="0" applyNumberFormat="1" applyFont="1" applyFill="1" applyBorder="1" applyAlignment="1" applyProtection="1"/>
    <xf numFmtId="3" fontId="16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>
      <alignment horizontal="right"/>
    </xf>
    <xf numFmtId="0" fontId="16" fillId="0" borderId="9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Alignment="1" applyProtection="1">
      <alignment horizontal="right"/>
    </xf>
    <xf numFmtId="0" fontId="16" fillId="0" borderId="0" xfId="0" applyNumberFormat="1" applyFont="1" applyFill="1" applyAlignment="1" applyProtection="1">
      <alignment horizontal="right"/>
    </xf>
    <xf numFmtId="0" fontId="20" fillId="0" borderId="9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Alignment="1" applyProtection="1">
      <alignment horizontal="center"/>
    </xf>
    <xf numFmtId="0" fontId="20" fillId="0" borderId="0" xfId="0" applyNumberFormat="1" applyFont="1" applyFill="1" applyAlignment="1" applyProtection="1">
      <alignment horizontal="right"/>
    </xf>
    <xf numFmtId="0" fontId="20" fillId="0" borderId="1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6" fillId="0" borderId="4" xfId="0" applyNumberFormat="1" applyFont="1" applyFill="1" applyBorder="1" applyAlignment="1" applyProtection="1"/>
    <xf numFmtId="3" fontId="16" fillId="0" borderId="3" xfId="0" applyNumberFormat="1" applyFont="1" applyFill="1" applyBorder="1" applyAlignment="1" applyProtection="1"/>
    <xf numFmtId="164" fontId="16" fillId="0" borderId="2" xfId="0" applyNumberFormat="1" applyFont="1" applyFill="1" applyBorder="1" applyAlignment="1" applyProtection="1"/>
    <xf numFmtId="164" fontId="16" fillId="0" borderId="0" xfId="0" applyNumberFormat="1" applyFont="1" applyFill="1" applyAlignment="1" applyProtection="1"/>
    <xf numFmtId="0" fontId="23" fillId="0" borderId="0" xfId="0" applyNumberFormat="1" applyFont="1" applyFill="1" applyAlignment="1" applyProtection="1">
      <alignment horizontal="center"/>
    </xf>
    <xf numFmtId="0" fontId="17" fillId="0" borderId="8" xfId="0" applyNumberFormat="1" applyFont="1" applyFill="1" applyBorder="1" applyAlignment="1" applyProtection="1">
      <alignment horizontal="left"/>
    </xf>
    <xf numFmtId="0" fontId="17" fillId="0" borderId="11" xfId="0" applyNumberFormat="1" applyFont="1" applyFill="1" applyBorder="1" applyAlignment="1" applyProtection="1">
      <alignment horizontal="left"/>
    </xf>
    <xf numFmtId="3" fontId="16" fillId="0" borderId="0" xfId="0" applyNumberFormat="1" applyFont="1" applyFill="1" applyBorder="1" applyAlignment="1" applyProtection="1"/>
    <xf numFmtId="0" fontId="24" fillId="0" borderId="9" xfId="0" applyNumberFormat="1" applyFont="1" applyFill="1" applyBorder="1" applyAlignment="1" applyProtection="1">
      <alignment horizontal="center"/>
    </xf>
    <xf numFmtId="164" fontId="16" fillId="0" borderId="2" xfId="0" applyNumberFormat="1" applyFont="1" applyFill="1" applyBorder="1" applyAlignment="1" applyProtection="1">
      <alignment horizontal="right"/>
    </xf>
    <xf numFmtId="0" fontId="25" fillId="0" borderId="2" xfId="0" applyNumberFormat="1" applyFont="1" applyFill="1" applyBorder="1" applyAlignment="1" applyProtection="1">
      <alignment horizontal="left"/>
    </xf>
    <xf numFmtId="0" fontId="16" fillId="0" borderId="2" xfId="0" applyNumberFormat="1" applyFont="1" applyFill="1" applyBorder="1" applyAlignment="1" applyProtection="1">
      <alignment horizontal="left"/>
    </xf>
    <xf numFmtId="165" fontId="17" fillId="0" borderId="3" xfId="0" applyNumberFormat="1" applyFont="1" applyFill="1" applyBorder="1" applyAlignment="1" applyProtection="1"/>
    <xf numFmtId="0" fontId="16" fillId="0" borderId="12" xfId="0" applyNumberFormat="1" applyFont="1" applyFill="1" applyBorder="1" applyAlignment="1" applyProtection="1"/>
    <xf numFmtId="0" fontId="16" fillId="0" borderId="13" xfId="0" applyNumberFormat="1" applyFont="1" applyFill="1" applyBorder="1" applyAlignment="1" applyProtection="1"/>
    <xf numFmtId="3" fontId="17" fillId="0" borderId="0" xfId="0" applyNumberFormat="1" applyFont="1" applyFill="1" applyBorder="1" applyAlignment="1" applyProtection="1"/>
    <xf numFmtId="0" fontId="14" fillId="0" borderId="0" xfId="0" applyNumberFormat="1" applyFont="1" applyFill="1" applyAlignment="1" applyProtection="1">
      <alignment horizontal="center"/>
    </xf>
    <xf numFmtId="0" fontId="16" fillId="0" borderId="16" xfId="0" applyNumberFormat="1" applyFont="1" applyFill="1" applyBorder="1" applyAlignment="1" applyProtection="1"/>
    <xf numFmtId="4" fontId="16" fillId="0" borderId="0" xfId="0" applyNumberFormat="1" applyFont="1" applyFill="1" applyAlignment="1" applyProtection="1"/>
    <xf numFmtId="3" fontId="2" fillId="0" borderId="0" xfId="0" applyNumberFormat="1" applyFont="1" applyFill="1" applyAlignment="1" applyProtection="1"/>
    <xf numFmtId="10" fontId="16" fillId="0" borderId="10" xfId="0" applyNumberFormat="1" applyFont="1" applyFill="1" applyBorder="1" applyAlignment="1" applyProtection="1"/>
    <xf numFmtId="3" fontId="3" fillId="2" borderId="8" xfId="0" applyNumberFormat="1" applyFont="1" applyFill="1" applyBorder="1" applyAlignment="1" applyProtection="1">
      <alignment horizontal="center"/>
    </xf>
    <xf numFmtId="0" fontId="4" fillId="0" borderId="8" xfId="0" applyNumberFormat="1" applyFont="1" applyBorder="1" applyAlignment="1" applyProtection="1"/>
    <xf numFmtId="0" fontId="3" fillId="0" borderId="9" xfId="0" applyNumberFormat="1" applyFont="1" applyBorder="1" applyAlignment="1" applyProtection="1"/>
    <xf numFmtId="0" fontId="5" fillId="0" borderId="8" xfId="0" applyNumberFormat="1" applyFont="1" applyBorder="1" applyAlignment="1" applyProtection="1"/>
    <xf numFmtId="0" fontId="5" fillId="0" borderId="9" xfId="0" applyNumberFormat="1" applyFont="1" applyBorder="1" applyAlignment="1" applyProtection="1"/>
    <xf numFmtId="0" fontId="6" fillId="0" borderId="8" xfId="0" applyNumberFormat="1" applyFont="1" applyBorder="1" applyAlignment="1" applyProtection="1"/>
    <xf numFmtId="0" fontId="6" fillId="0" borderId="9" xfId="0" applyNumberFormat="1" applyFont="1" applyBorder="1" applyAlignment="1" applyProtection="1"/>
    <xf numFmtId="0" fontId="3" fillId="0" borderId="1" xfId="0" applyNumberFormat="1" applyFont="1" applyBorder="1" applyAlignment="1" applyProtection="1">
      <alignment horizontal="center"/>
    </xf>
    <xf numFmtId="0" fontId="4" fillId="0" borderId="10" xfId="0" applyNumberFormat="1" applyFont="1" applyBorder="1" applyAlignment="1" applyProtection="1"/>
    <xf numFmtId="0" fontId="4" fillId="0" borderId="0" xfId="0" applyNumberFormat="1" applyFont="1" applyAlignment="1" applyProtection="1"/>
    <xf numFmtId="0" fontId="2" fillId="0" borderId="0" xfId="0" applyNumberFormat="1" applyFont="1" applyAlignment="1" applyProtection="1"/>
    <xf numFmtId="0" fontId="3" fillId="0" borderId="10" xfId="0" applyNumberFormat="1" applyFont="1" applyBorder="1" applyAlignment="1" applyProtection="1">
      <alignment horizontal="center"/>
    </xf>
    <xf numFmtId="0" fontId="3" fillId="0" borderId="10" xfId="0" applyNumberFormat="1" applyFont="1" applyBorder="1" applyAlignment="1" applyProtection="1"/>
    <xf numFmtId="0" fontId="3" fillId="0" borderId="0" xfId="0" applyNumberFormat="1" applyFont="1" applyAlignment="1" applyProtection="1"/>
    <xf numFmtId="0" fontId="7" fillId="0" borderId="10" xfId="0" applyNumberFormat="1" applyFont="1" applyBorder="1" applyAlignment="1" applyProtection="1"/>
    <xf numFmtId="0" fontId="7" fillId="0" borderId="0" xfId="0" applyNumberFormat="1" applyFont="1" applyAlignment="1" applyProtection="1"/>
    <xf numFmtId="0" fontId="5" fillId="0" borderId="0" xfId="0" applyNumberFormat="1" applyFont="1" applyAlignment="1" applyProtection="1"/>
    <xf numFmtId="0" fontId="8" fillId="0" borderId="10" xfId="0" applyNumberFormat="1" applyFont="1" applyBorder="1" applyAlignment="1" applyProtection="1"/>
    <xf numFmtId="0" fontId="8" fillId="0" borderId="0" xfId="0" applyNumberFormat="1" applyFont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3" fillId="0" borderId="11" xfId="0" applyNumberFormat="1" applyFont="1" applyBorder="1" applyAlignment="1" applyProtection="1"/>
    <xf numFmtId="0" fontId="3" fillId="0" borderId="4" xfId="0" applyNumberFormat="1" applyFont="1" applyBorder="1" applyAlignment="1" applyProtection="1"/>
    <xf numFmtId="0" fontId="4" fillId="0" borderId="11" xfId="0" applyNumberFormat="1" applyFont="1" applyBorder="1" applyAlignment="1" applyProtection="1"/>
    <xf numFmtId="0" fontId="3" fillId="0" borderId="11" xfId="0" applyNumberFormat="1" applyFont="1" applyBorder="1" applyAlignment="1" applyProtection="1">
      <alignment horizontal="center"/>
    </xf>
    <xf numFmtId="0" fontId="7" fillId="0" borderId="11" xfId="0" applyNumberFormat="1" applyFont="1" applyBorder="1" applyAlignment="1" applyProtection="1">
      <alignment horizontal="center"/>
    </xf>
    <xf numFmtId="0" fontId="7" fillId="0" borderId="2" xfId="0" applyNumberFormat="1" applyFont="1" applyBorder="1" applyAlignment="1" applyProtection="1">
      <alignment horizontal="center"/>
    </xf>
    <xf numFmtId="0" fontId="8" fillId="0" borderId="11" xfId="0" applyNumberFormat="1" applyFont="1" applyBorder="1" applyAlignment="1" applyProtection="1">
      <alignment horizontal="center"/>
    </xf>
    <xf numFmtId="0" fontId="8" fillId="0" borderId="2" xfId="0" applyNumberFormat="1" applyFont="1" applyBorder="1" applyAlignment="1" applyProtection="1">
      <alignment horizontal="center"/>
    </xf>
    <xf numFmtId="0" fontId="3" fillId="0" borderId="2" xfId="0" applyNumberFormat="1" applyFont="1" applyBorder="1" applyAlignment="1" applyProtection="1"/>
    <xf numFmtId="0" fontId="7" fillId="0" borderId="10" xfId="0" applyNumberFormat="1" applyFont="1" applyBorder="1" applyAlignment="1" applyProtection="1">
      <alignment horizontal="center"/>
    </xf>
    <xf numFmtId="0" fontId="7" fillId="0" borderId="3" xfId="0" applyNumberFormat="1" applyFont="1" applyBorder="1" applyAlignment="1" applyProtection="1">
      <alignment horizontal="center"/>
    </xf>
    <xf numFmtId="0" fontId="8" fillId="0" borderId="3" xfId="0" applyNumberFormat="1" applyFont="1" applyBorder="1" applyAlignment="1" applyProtection="1">
      <alignment horizontal="center"/>
    </xf>
    <xf numFmtId="0" fontId="3" fillId="0" borderId="2" xfId="0" applyNumberFormat="1" applyFont="1" applyBorder="1" applyAlignment="1" applyProtection="1">
      <alignment horizontal="center"/>
    </xf>
    <xf numFmtId="0" fontId="3" fillId="0" borderId="8" xfId="0" applyNumberFormat="1" applyFont="1" applyBorder="1" applyAlignment="1" applyProtection="1"/>
    <xf numFmtId="3" fontId="4" fillId="0" borderId="8" xfId="0" applyNumberFormat="1" applyFont="1" applyBorder="1" applyAlignment="1" applyProtection="1"/>
    <xf numFmtId="0" fontId="3" fillId="0" borderId="10" xfId="0" applyNumberFormat="1" applyFont="1" applyFill="1" applyBorder="1" applyAlignment="1" applyProtection="1"/>
    <xf numFmtId="0" fontId="6" fillId="0" borderId="10" xfId="0" applyNumberFormat="1" applyFont="1" applyBorder="1" applyAlignment="1" applyProtection="1"/>
    <xf numFmtId="3" fontId="4" fillId="0" borderId="10" xfId="0" applyNumberFormat="1" applyFont="1" applyBorder="1" applyAlignment="1" applyProtection="1"/>
    <xf numFmtId="0" fontId="4" fillId="0" borderId="3" xfId="0" applyNumberFormat="1" applyFont="1" applyBorder="1" applyAlignment="1" applyProtection="1"/>
    <xf numFmtId="0" fontId="4" fillId="0" borderId="10" xfId="0" applyNumberFormat="1" applyFont="1" applyFill="1" applyBorder="1" applyAlignment="1" applyProtection="1"/>
    <xf numFmtId="3" fontId="6" fillId="0" borderId="10" xfId="0" applyNumberFormat="1" applyFont="1" applyBorder="1" applyAlignment="1" applyProtection="1"/>
    <xf numFmtId="3" fontId="8" fillId="0" borderId="11" xfId="0" applyNumberFormat="1" applyFont="1" applyBorder="1" applyAlignment="1" applyProtection="1"/>
    <xf numFmtId="3" fontId="8" fillId="0" borderId="2" xfId="0" applyNumberFormat="1" applyFont="1" applyBorder="1" applyAlignment="1" applyProtection="1"/>
    <xf numFmtId="0" fontId="5" fillId="0" borderId="11" xfId="0" applyNumberFormat="1" applyFont="1" applyBorder="1" applyAlignment="1" applyProtection="1"/>
    <xf numFmtId="0" fontId="5" fillId="0" borderId="2" xfId="0" applyNumberFormat="1" applyFont="1" applyBorder="1" applyAlignment="1" applyProtection="1"/>
    <xf numFmtId="0" fontId="6" fillId="0" borderId="11" xfId="0" applyNumberFormat="1" applyFont="1" applyBorder="1" applyAlignment="1" applyProtection="1"/>
    <xf numFmtId="0" fontId="6" fillId="0" borderId="2" xfId="0" applyNumberFormat="1" applyFont="1" applyBorder="1" applyAlignment="1" applyProtection="1"/>
    <xf numFmtId="3" fontId="4" fillId="0" borderId="0" xfId="0" applyNumberFormat="1" applyFont="1" applyAlignment="1" applyProtection="1"/>
    <xf numFmtId="3" fontId="8" fillId="0" borderId="10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/>
    <xf numFmtId="3" fontId="8" fillId="0" borderId="10" xfId="0" applyNumberFormat="1" applyFont="1" applyBorder="1" applyAlignment="1" applyProtection="1"/>
    <xf numFmtId="3" fontId="5" fillId="0" borderId="2" xfId="0" applyNumberFormat="1" applyFont="1" applyBorder="1" applyAlignment="1" applyProtection="1"/>
    <xf numFmtId="3" fontId="6" fillId="0" borderId="2" xfId="0" applyNumberFormat="1" applyFont="1" applyBorder="1" applyAlignment="1" applyProtection="1"/>
    <xf numFmtId="0" fontId="3" fillId="2" borderId="10" xfId="0" applyNumberFormat="1" applyFont="1" applyFill="1" applyBorder="1" applyAlignment="1" applyProtection="1"/>
    <xf numFmtId="0" fontId="4" fillId="2" borderId="10" xfId="0" applyNumberFormat="1" applyFont="1" applyFill="1" applyBorder="1" applyAlignment="1" applyProtection="1"/>
    <xf numFmtId="0" fontId="4" fillId="0" borderId="9" xfId="0" applyNumberFormat="1" applyFont="1" applyBorder="1" applyAlignment="1" applyProtection="1"/>
    <xf numFmtId="3" fontId="3" fillId="0" borderId="9" xfId="0" applyNumberFormat="1" applyFont="1" applyBorder="1" applyAlignment="1" applyProtection="1"/>
    <xf numFmtId="3" fontId="4" fillId="0" borderId="9" xfId="0" applyNumberFormat="1" applyFont="1" applyBorder="1" applyAlignment="1" applyProtection="1"/>
    <xf numFmtId="3" fontId="4" fillId="3" borderId="8" xfId="0" applyNumberFormat="1" applyFont="1" applyFill="1" applyBorder="1" applyAlignment="1" applyProtection="1"/>
    <xf numFmtId="0" fontId="3" fillId="0" borderId="9" xfId="0" applyNumberFormat="1" applyFont="1" applyBorder="1" applyAlignment="1" applyProtection="1">
      <alignment horizontal="right"/>
    </xf>
    <xf numFmtId="0" fontId="4" fillId="0" borderId="9" xfId="0" applyNumberFormat="1" applyFont="1" applyBorder="1" applyAlignment="1" applyProtection="1">
      <alignment horizontal="right"/>
    </xf>
    <xf numFmtId="3" fontId="4" fillId="3" borderId="11" xfId="0" applyNumberFormat="1" applyFont="1" applyFill="1" applyBorder="1" applyAlignment="1" applyProtection="1"/>
    <xf numFmtId="0" fontId="3" fillId="0" borderId="0" xfId="0" applyNumberFormat="1" applyFont="1" applyAlignment="1" applyProtection="1">
      <alignment horizontal="right"/>
    </xf>
    <xf numFmtId="0" fontId="4" fillId="0" borderId="0" xfId="0" applyNumberFormat="1" applyFont="1" applyAlignment="1" applyProtection="1">
      <alignment horizontal="right"/>
    </xf>
    <xf numFmtId="0" fontId="9" fillId="0" borderId="9" xfId="0" applyNumberFormat="1" applyFont="1" applyBorder="1" applyAlignment="1" applyProtection="1">
      <alignment horizontal="center"/>
    </xf>
    <xf numFmtId="0" fontId="9" fillId="0" borderId="0" xfId="0" applyNumberFormat="1" applyFont="1" applyAlignment="1" applyProtection="1">
      <alignment horizontal="center"/>
    </xf>
    <xf numFmtId="0" fontId="9" fillId="0" borderId="0" xfId="0" applyNumberFormat="1" applyFont="1" applyAlignment="1" applyProtection="1">
      <alignment horizontal="right"/>
    </xf>
    <xf numFmtId="0" fontId="9" fillId="0" borderId="10" xfId="0" applyNumberFormat="1" applyFont="1" applyBorder="1" applyAlignment="1" applyProtection="1">
      <alignment horizontal="center"/>
    </xf>
    <xf numFmtId="0" fontId="3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/>
    <xf numFmtId="0" fontId="4" fillId="0" borderId="4" xfId="0" applyNumberFormat="1" applyFont="1" applyBorder="1" applyAlignment="1" applyProtection="1"/>
    <xf numFmtId="3" fontId="4" fillId="0" borderId="3" xfId="0" applyNumberFormat="1" applyFont="1" applyBorder="1" applyAlignment="1" applyProtection="1"/>
    <xf numFmtId="3" fontId="6" fillId="10" borderId="10" xfId="0" applyNumberFormat="1" applyFont="1" applyFill="1" applyBorder="1" applyAlignment="1" applyProtection="1"/>
    <xf numFmtId="3" fontId="6" fillId="7" borderId="10" xfId="0" applyNumberFormat="1" applyFont="1" applyFill="1" applyBorder="1" applyAlignment="1" applyProtection="1"/>
    <xf numFmtId="3" fontId="6" fillId="10" borderId="8" xfId="0" applyNumberFormat="1" applyFont="1" applyFill="1" applyBorder="1" applyAlignment="1" applyProtection="1">
      <alignment horizontal="center"/>
    </xf>
    <xf numFmtId="3" fontId="6" fillId="5" borderId="8" xfId="0" applyNumberFormat="1" applyFont="1" applyFill="1" applyBorder="1" applyAlignment="1" applyProtection="1"/>
    <xf numFmtId="164" fontId="4" fillId="0" borderId="0" xfId="0" applyNumberFormat="1" applyFont="1" applyAlignment="1" applyProtection="1"/>
    <xf numFmtId="3" fontId="6" fillId="0" borderId="8" xfId="0" applyNumberFormat="1" applyFont="1" applyBorder="1" applyAlignment="1" applyProtection="1">
      <alignment horizontal="right"/>
    </xf>
    <xf numFmtId="3" fontId="8" fillId="6" borderId="10" xfId="0" applyNumberFormat="1" applyFont="1" applyFill="1" applyBorder="1" applyAlignment="1" applyProtection="1">
      <alignment horizontal="right"/>
    </xf>
    <xf numFmtId="3" fontId="6" fillId="7" borderId="8" xfId="0" applyNumberFormat="1" applyFont="1" applyFill="1" applyBorder="1" applyAlignment="1" applyProtection="1">
      <alignment horizontal="right"/>
    </xf>
    <xf numFmtId="3" fontId="4" fillId="0" borderId="4" xfId="0" applyNumberFormat="1" applyFont="1" applyBorder="1" applyAlignment="1" applyProtection="1"/>
    <xf numFmtId="0" fontId="10" fillId="0" borderId="0" xfId="0" applyNumberFormat="1" applyFont="1" applyAlignment="1" applyProtection="1">
      <alignment horizontal="center"/>
    </xf>
    <xf numFmtId="0" fontId="7" fillId="0" borderId="8" xfId="0" applyNumberFormat="1" applyFont="1" applyBorder="1" applyAlignment="1" applyProtection="1">
      <alignment horizontal="left"/>
    </xf>
    <xf numFmtId="0" fontId="7" fillId="0" borderId="9" xfId="0" applyNumberFormat="1" applyFont="1" applyBorder="1" applyAlignment="1" applyProtection="1"/>
    <xf numFmtId="0" fontId="8" fillId="0" borderId="8" xfId="0" applyNumberFormat="1" applyFont="1" applyBorder="1" applyAlignment="1" applyProtection="1"/>
    <xf numFmtId="0" fontId="8" fillId="0" borderId="9" xfId="0" applyNumberFormat="1" applyFont="1" applyBorder="1" applyAlignment="1" applyProtection="1"/>
    <xf numFmtId="0" fontId="7" fillId="0" borderId="11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/>
    <xf numFmtId="0" fontId="7" fillId="0" borderId="11" xfId="0" applyNumberFormat="1" applyFont="1" applyBorder="1" applyAlignment="1" applyProtection="1"/>
    <xf numFmtId="0" fontId="7" fillId="0" borderId="2" xfId="0" applyNumberFormat="1" applyFont="1" applyBorder="1" applyAlignment="1" applyProtection="1"/>
    <xf numFmtId="0" fontId="8" fillId="0" borderId="11" xfId="0" applyNumberFormat="1" applyFont="1" applyBorder="1" applyAlignment="1" applyProtection="1"/>
    <xf numFmtId="0" fontId="6" fillId="0" borderId="4" xfId="0" applyNumberFormat="1" applyFont="1" applyBorder="1" applyAlignment="1" applyProtection="1"/>
    <xf numFmtId="3" fontId="7" fillId="0" borderId="11" xfId="0" applyNumberFormat="1" applyFont="1" applyBorder="1" applyAlignment="1" applyProtection="1"/>
    <xf numFmtId="3" fontId="7" fillId="0" borderId="2" xfId="0" applyNumberFormat="1" applyFont="1" applyBorder="1" applyAlignment="1" applyProtection="1"/>
    <xf numFmtId="164" fontId="5" fillId="0" borderId="2" xfId="0" applyNumberFormat="1" applyFont="1" applyBorder="1" applyAlignment="1" applyProtection="1"/>
    <xf numFmtId="0" fontId="11" fillId="0" borderId="9" xfId="0" applyNumberFormat="1" applyFont="1" applyBorder="1" applyAlignment="1" applyProtection="1">
      <alignment horizontal="center"/>
    </xf>
    <xf numFmtId="164" fontId="4" fillId="0" borderId="2" xfId="0" applyNumberFormat="1" applyFont="1" applyBorder="1" applyAlignment="1" applyProtection="1">
      <alignment horizontal="right"/>
    </xf>
    <xf numFmtId="0" fontId="12" fillId="0" borderId="2" xfId="0" applyNumberFormat="1" applyFont="1" applyBorder="1" applyAlignment="1" applyProtection="1">
      <alignment horizontal="left"/>
    </xf>
    <xf numFmtId="0" fontId="4" fillId="0" borderId="2" xfId="0" applyNumberFormat="1" applyFont="1" applyBorder="1" applyAlignment="1" applyProtection="1">
      <alignment horizontal="left"/>
    </xf>
    <xf numFmtId="165" fontId="3" fillId="3" borderId="2" xfId="0" applyNumberFormat="1" applyFont="1" applyFill="1" applyBorder="1" applyAlignment="1" applyProtection="1"/>
    <xf numFmtId="165" fontId="3" fillId="0" borderId="3" xfId="0" applyNumberFormat="1" applyFont="1" applyFill="1" applyBorder="1" applyAlignment="1" applyProtection="1"/>
    <xf numFmtId="3" fontId="4" fillId="18" borderId="0" xfId="0" applyNumberFormat="1" applyFont="1" applyFill="1" applyBorder="1" applyAlignment="1" applyProtection="1"/>
    <xf numFmtId="3" fontId="4" fillId="18" borderId="10" xfId="0" applyNumberFormat="1" applyFont="1" applyFill="1" applyBorder="1" applyAlignment="1" applyProtection="1"/>
    <xf numFmtId="0" fontId="4" fillId="0" borderId="12" xfId="0" applyNumberFormat="1" applyFont="1" applyBorder="1" applyAlignment="1" applyProtection="1"/>
    <xf numFmtId="3" fontId="3" fillId="3" borderId="4" xfId="0" applyNumberFormat="1" applyFont="1" applyFill="1" applyBorder="1" applyAlignment="1" applyProtection="1"/>
    <xf numFmtId="0" fontId="4" fillId="0" borderId="13" xfId="0" applyNumberFormat="1" applyFont="1" applyBorder="1" applyAlignment="1" applyProtection="1"/>
    <xf numFmtId="0" fontId="4" fillId="0" borderId="9" xfId="0" applyNumberFormat="1" applyFont="1" applyFill="1" applyBorder="1" applyAlignment="1" applyProtection="1"/>
    <xf numFmtId="0" fontId="4" fillId="0" borderId="0" xfId="0" applyNumberFormat="1" applyFont="1" applyFill="1" applyAlignment="1" applyProtection="1"/>
    <xf numFmtId="0" fontId="14" fillId="0" borderId="0" xfId="0" applyNumberFormat="1" applyFont="1" applyAlignment="1" applyProtection="1">
      <alignment horizontal="center"/>
    </xf>
    <xf numFmtId="0" fontId="4" fillId="0" borderId="16" xfId="0" applyNumberFormat="1" applyFont="1" applyBorder="1" applyAlignment="1" applyProtection="1"/>
    <xf numFmtId="4" fontId="4" fillId="0" borderId="0" xfId="0" applyNumberFormat="1" applyFont="1" applyAlignment="1" applyProtection="1"/>
    <xf numFmtId="3" fontId="2" fillId="0" borderId="0" xfId="0" applyNumberFormat="1" applyFont="1" applyAlignment="1" applyProtection="1"/>
    <xf numFmtId="3" fontId="3" fillId="0" borderId="8" xfId="0" applyNumberFormat="1" applyFont="1" applyFill="1" applyBorder="1" applyAlignment="1" applyProtection="1">
      <alignment horizontal="center"/>
    </xf>
    <xf numFmtId="0" fontId="4" fillId="0" borderId="8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center"/>
    </xf>
    <xf numFmtId="0" fontId="3" fillId="0" borderId="1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Alignment="1" applyProtection="1"/>
    <xf numFmtId="0" fontId="7" fillId="0" borderId="10" xfId="0" applyNumberFormat="1" applyFont="1" applyFill="1" applyBorder="1" applyAlignment="1" applyProtection="1"/>
    <xf numFmtId="0" fontId="7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8" fillId="0" borderId="10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3" fillId="0" borderId="3" xfId="0" applyNumberFormat="1" applyFont="1" applyFill="1" applyBorder="1" applyAlignment="1" applyProtection="1">
      <alignment horizontal="center"/>
    </xf>
    <xf numFmtId="0" fontId="8" fillId="0" borderId="10" xfId="0" applyNumberFormat="1" applyFont="1" applyFill="1" applyBorder="1" applyAlignment="1" applyProtection="1">
      <alignment horizontal="center"/>
    </xf>
    <xf numFmtId="0" fontId="3" fillId="0" borderId="11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4" fillId="0" borderId="11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7" fillId="0" borderId="2" xfId="0" applyNumberFormat="1" applyFont="1" applyFill="1" applyBorder="1" applyAlignment="1" applyProtection="1">
      <alignment horizontal="center"/>
    </xf>
    <xf numFmtId="0" fontId="8" fillId="0" borderId="1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3" fillId="0" borderId="8" xfId="0" applyNumberFormat="1" applyFont="1" applyFill="1" applyBorder="1" applyAlignment="1" applyProtection="1"/>
    <xf numFmtId="3" fontId="4" fillId="0" borderId="8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/>
    <xf numFmtId="0" fontId="4" fillId="0" borderId="3" xfId="0" applyNumberFormat="1" applyFont="1" applyFill="1" applyBorder="1" applyAlignment="1" applyProtection="1"/>
    <xf numFmtId="3" fontId="8" fillId="0" borderId="2" xfId="0" applyNumberFormat="1" applyFont="1" applyFill="1" applyBorder="1" applyAlignment="1" applyProtection="1"/>
    <xf numFmtId="0" fontId="5" fillId="0" borderId="11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3" fontId="4" fillId="0" borderId="11" xfId="0" applyNumberFormat="1" applyFont="1" applyFill="1" applyBorder="1" applyAlignment="1" applyProtection="1"/>
    <xf numFmtId="3" fontId="4" fillId="0" borderId="0" xfId="0" applyNumberFormat="1" applyFont="1" applyFill="1" applyAlignment="1" applyProtection="1"/>
    <xf numFmtId="3" fontId="5" fillId="0" borderId="2" xfId="0" applyNumberFormat="1" applyFont="1" applyFill="1" applyBorder="1" applyAlignment="1" applyProtection="1"/>
    <xf numFmtId="3" fontId="6" fillId="0" borderId="2" xfId="0" applyNumberFormat="1" applyFont="1" applyFill="1" applyBorder="1" applyAlignment="1" applyProtection="1"/>
    <xf numFmtId="3" fontId="3" fillId="0" borderId="9" xfId="0" applyNumberFormat="1" applyFont="1" applyFill="1" applyBorder="1" applyAlignment="1" applyProtection="1"/>
    <xf numFmtId="3" fontId="4" fillId="0" borderId="9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right"/>
    </xf>
    <xf numFmtId="0" fontId="4" fillId="0" borderId="9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Alignment="1" applyProtection="1">
      <alignment horizontal="right"/>
    </xf>
    <xf numFmtId="0" fontId="4" fillId="0" borderId="0" xfId="0" applyNumberFormat="1" applyFont="1" applyFill="1" applyAlignment="1" applyProtection="1">
      <alignment horizontal="right"/>
    </xf>
    <xf numFmtId="0" fontId="9" fillId="0" borderId="9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Alignment="1" applyProtection="1">
      <alignment horizontal="center"/>
    </xf>
    <xf numFmtId="0" fontId="9" fillId="0" borderId="0" xfId="0" applyNumberFormat="1" applyFont="1" applyFill="1" applyAlignment="1" applyProtection="1">
      <alignment horizontal="right"/>
    </xf>
    <xf numFmtId="0" fontId="9" fillId="0" borderId="1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4" xfId="0" applyNumberFormat="1" applyFont="1" applyFill="1" applyBorder="1" applyAlignment="1" applyProtection="1"/>
    <xf numFmtId="3" fontId="4" fillId="0" borderId="3" xfId="0" applyNumberFormat="1" applyFont="1" applyFill="1" applyBorder="1" applyAlignment="1" applyProtection="1"/>
    <xf numFmtId="164" fontId="4" fillId="0" borderId="0" xfId="0" applyNumberFormat="1" applyFont="1" applyFill="1" applyAlignment="1" applyProtection="1"/>
    <xf numFmtId="3" fontId="4" fillId="0" borderId="4" xfId="0" applyNumberFormat="1" applyFont="1" applyFill="1" applyBorder="1" applyAlignment="1" applyProtection="1"/>
    <xf numFmtId="0" fontId="10" fillId="0" borderId="0" xfId="0" applyNumberFormat="1" applyFont="1" applyFill="1" applyAlignment="1" applyProtection="1">
      <alignment horizontal="center"/>
    </xf>
    <xf numFmtId="0" fontId="7" fillId="0" borderId="8" xfId="0" applyNumberFormat="1" applyFont="1" applyFill="1" applyBorder="1" applyAlignment="1" applyProtection="1">
      <alignment horizontal="left"/>
    </xf>
    <xf numFmtId="0" fontId="7" fillId="0" borderId="9" xfId="0" applyNumberFormat="1" applyFont="1" applyFill="1" applyBorder="1" applyAlignment="1" applyProtection="1"/>
    <xf numFmtId="0" fontId="8" fillId="0" borderId="8" xfId="0" applyNumberFormat="1" applyFont="1" applyFill="1" applyBorder="1" applyAlignment="1" applyProtection="1"/>
    <xf numFmtId="0" fontId="8" fillId="0" borderId="9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>
      <alignment horizontal="left"/>
    </xf>
    <xf numFmtId="0" fontId="5" fillId="0" borderId="4" xfId="0" applyNumberFormat="1" applyFont="1" applyFill="1" applyBorder="1" applyAlignment="1" applyProtection="1"/>
    <xf numFmtId="0" fontId="7" fillId="0" borderId="11" xfId="0" applyNumberFormat="1" applyFont="1" applyFill="1" applyBorder="1" applyAlignment="1" applyProtection="1"/>
    <xf numFmtId="0" fontId="7" fillId="0" borderId="4" xfId="0" applyNumberFormat="1" applyFont="1" applyFill="1" applyBorder="1" applyAlignment="1" applyProtection="1"/>
    <xf numFmtId="0" fontId="7" fillId="0" borderId="2" xfId="0" applyNumberFormat="1" applyFont="1" applyFill="1" applyBorder="1" applyAlignment="1" applyProtection="1"/>
    <xf numFmtId="0" fontId="8" fillId="0" borderId="11" xfId="0" applyNumberFormat="1" applyFont="1" applyFill="1" applyBorder="1" applyAlignment="1" applyProtection="1"/>
    <xf numFmtId="0" fontId="6" fillId="0" borderId="4" xfId="0" applyNumberFormat="1" applyFont="1" applyFill="1" applyBorder="1" applyAlignment="1" applyProtection="1"/>
    <xf numFmtId="3" fontId="7" fillId="0" borderId="11" xfId="0" applyNumberFormat="1" applyFont="1" applyFill="1" applyBorder="1" applyAlignment="1" applyProtection="1"/>
    <xf numFmtId="3" fontId="7" fillId="0" borderId="2" xfId="0" applyNumberFormat="1" applyFont="1" applyFill="1" applyBorder="1" applyAlignment="1" applyProtection="1"/>
    <xf numFmtId="3" fontId="7" fillId="0" borderId="8" xfId="0" applyNumberFormat="1" applyFont="1" applyFill="1" applyBorder="1" applyAlignment="1" applyProtection="1"/>
    <xf numFmtId="3" fontId="7" fillId="0" borderId="1" xfId="0" applyNumberFormat="1" applyFont="1" applyFill="1" applyBorder="1" applyAlignment="1" applyProtection="1"/>
    <xf numFmtId="3" fontId="8" fillId="0" borderId="8" xfId="0" applyNumberFormat="1" applyFont="1" applyFill="1" applyBorder="1" applyAlignment="1" applyProtection="1"/>
    <xf numFmtId="164" fontId="5" fillId="0" borderId="2" xfId="0" applyNumberFormat="1" applyFont="1" applyFill="1" applyBorder="1" applyAlignment="1" applyProtection="1"/>
    <xf numFmtId="3" fontId="8" fillId="0" borderId="1" xfId="0" applyNumberFormat="1" applyFont="1" applyFill="1" applyBorder="1" applyAlignment="1" applyProtection="1"/>
    <xf numFmtId="3" fontId="7" fillId="0" borderId="17" xfId="0" applyNumberFormat="1" applyFont="1" applyFill="1" applyBorder="1" applyAlignment="1" applyProtection="1"/>
    <xf numFmtId="3" fontId="7" fillId="0" borderId="9" xfId="0" applyNumberFormat="1" applyFont="1" applyFill="1" applyBorder="1" applyAlignment="1" applyProtection="1"/>
    <xf numFmtId="0" fontId="11" fillId="0" borderId="9" xfId="0" applyNumberFormat="1" applyFont="1" applyFill="1" applyBorder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right"/>
    </xf>
    <xf numFmtId="0" fontId="12" fillId="0" borderId="2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left"/>
    </xf>
    <xf numFmtId="165" fontId="3" fillId="0" borderId="2" xfId="0" applyNumberFormat="1" applyFont="1" applyFill="1" applyBorder="1" applyAlignment="1" applyProtection="1"/>
    <xf numFmtId="3" fontId="4" fillId="0" borderId="0" xfId="0" applyNumberFormat="1" applyFont="1" applyFill="1" applyBorder="1" applyAlignment="1" applyProtection="1"/>
    <xf numFmtId="0" fontId="4" fillId="0" borderId="12" xfId="0" applyNumberFormat="1" applyFont="1" applyFill="1" applyBorder="1" applyAlignment="1" applyProtection="1"/>
    <xf numFmtId="3" fontId="3" fillId="0" borderId="4" xfId="0" applyNumberFormat="1" applyFont="1" applyFill="1" applyBorder="1" applyAlignment="1" applyProtection="1"/>
    <xf numFmtId="0" fontId="4" fillId="0" borderId="13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/>
    <xf numFmtId="4" fontId="4" fillId="0" borderId="0" xfId="0" applyNumberFormat="1" applyFont="1" applyFill="1" applyAlignment="1" applyProtection="1"/>
    <xf numFmtId="0" fontId="16" fillId="0" borderId="0" xfId="1"/>
    <xf numFmtId="3" fontId="6" fillId="21" borderId="19" xfId="0" applyNumberFormat="1" applyFont="1" applyFill="1" applyBorder="1" applyAlignment="1" applyProtection="1">
      <protection locked="0"/>
    </xf>
    <xf numFmtId="0" fontId="17" fillId="0" borderId="10" xfId="0" applyNumberFormat="1" applyFont="1" applyBorder="1" applyAlignment="1" applyProtection="1">
      <alignment horizontal="center"/>
    </xf>
    <xf numFmtId="0" fontId="9" fillId="0" borderId="20" xfId="0" applyNumberFormat="1" applyFont="1" applyBorder="1" applyAlignment="1" applyProtection="1">
      <alignment horizontal="center"/>
    </xf>
    <xf numFmtId="0" fontId="9" fillId="0" borderId="0" xfId="0" applyNumberFormat="1" applyFont="1" applyBorder="1" applyAlignment="1" applyProtection="1">
      <alignment horizontal="center"/>
    </xf>
    <xf numFmtId="0" fontId="3" fillId="0" borderId="21" xfId="0" applyNumberFormat="1" applyFont="1" applyBorder="1" applyAlignment="1" applyProtection="1">
      <alignment horizontal="center"/>
    </xf>
    <xf numFmtId="0" fontId="3" fillId="0" borderId="16" xfId="0" applyNumberFormat="1" applyFont="1" applyBorder="1" applyAlignment="1" applyProtection="1">
      <alignment horizontal="center"/>
    </xf>
    <xf numFmtId="0" fontId="17" fillId="0" borderId="16" xfId="0" applyNumberFormat="1" applyFont="1" applyBorder="1" applyAlignment="1" applyProtection="1">
      <alignment horizontal="center"/>
    </xf>
    <xf numFmtId="0" fontId="4" fillId="0" borderId="21" xfId="0" applyNumberFormat="1" applyFont="1" applyBorder="1" applyAlignment="1" applyProtection="1"/>
    <xf numFmtId="0" fontId="3" fillId="0" borderId="16" xfId="0" applyNumberFormat="1" applyFont="1" applyBorder="1" applyAlignment="1" applyProtection="1"/>
    <xf numFmtId="0" fontId="3" fillId="0" borderId="22" xfId="0" applyNumberFormat="1" applyFont="1" applyBorder="1" applyAlignment="1" applyProtection="1"/>
    <xf numFmtId="0" fontId="3" fillId="0" borderId="21" xfId="0" applyNumberFormat="1" applyFont="1" applyBorder="1" applyAlignment="1" applyProtection="1"/>
    <xf numFmtId="3" fontId="3" fillId="0" borderId="22" xfId="0" applyNumberFormat="1" applyFont="1" applyBorder="1" applyAlignment="1" applyProtection="1"/>
    <xf numFmtId="3" fontId="3" fillId="0" borderId="16" xfId="0" applyNumberFormat="1" applyFont="1" applyFill="1" applyBorder="1" applyAlignment="1" applyProtection="1"/>
    <xf numFmtId="3" fontId="3" fillId="0" borderId="16" xfId="0" applyNumberFormat="1" applyFont="1" applyBorder="1" applyAlignment="1" applyProtection="1"/>
    <xf numFmtId="0" fontId="3" fillId="0" borderId="23" xfId="0" applyNumberFormat="1" applyFont="1" applyBorder="1" applyAlignment="1" applyProtection="1">
      <alignment horizontal="center"/>
    </xf>
    <xf numFmtId="0" fontId="3" fillId="0" borderId="24" xfId="0" applyNumberFormat="1" applyFont="1" applyBorder="1" applyAlignment="1" applyProtection="1"/>
    <xf numFmtId="0" fontId="3" fillId="0" borderId="25" xfId="0" applyNumberFormat="1" applyFont="1" applyBorder="1" applyAlignment="1" applyProtection="1"/>
    <xf numFmtId="3" fontId="4" fillId="0" borderId="21" xfId="0" applyNumberFormat="1" applyFont="1" applyBorder="1" applyAlignment="1" applyProtection="1"/>
    <xf numFmtId="3" fontId="4" fillId="0" borderId="16" xfId="0" applyNumberFormat="1" applyFont="1" applyBorder="1" applyAlignment="1" applyProtection="1"/>
    <xf numFmtId="3" fontId="4" fillId="7" borderId="16" xfId="0" applyNumberFormat="1" applyFont="1" applyFill="1" applyBorder="1" applyAlignment="1" applyProtection="1"/>
    <xf numFmtId="3" fontId="6" fillId="6" borderId="21" xfId="0" applyNumberFormat="1" applyFont="1" applyFill="1" applyBorder="1" applyAlignment="1" applyProtection="1"/>
    <xf numFmtId="3" fontId="4" fillId="7" borderId="21" xfId="0" applyNumberFormat="1" applyFont="1" applyFill="1" applyBorder="1" applyAlignment="1" applyProtection="1">
      <alignment horizontal="right"/>
    </xf>
    <xf numFmtId="3" fontId="6" fillId="21" borderId="27" xfId="0" applyNumberFormat="1" applyFont="1" applyFill="1" applyBorder="1" applyAlignment="1" applyProtection="1">
      <protection locked="0"/>
    </xf>
    <xf numFmtId="3" fontId="6" fillId="21" borderId="29" xfId="0" applyNumberFormat="1" applyFont="1" applyFill="1" applyBorder="1" applyAlignment="1" applyProtection="1">
      <protection locked="0"/>
    </xf>
    <xf numFmtId="0" fontId="3" fillId="0" borderId="30" xfId="0" applyNumberFormat="1" applyFont="1" applyBorder="1" applyAlignment="1" applyProtection="1"/>
    <xf numFmtId="0" fontId="3" fillId="2" borderId="30" xfId="0" applyNumberFormat="1" applyFont="1" applyFill="1" applyBorder="1" applyAlignment="1" applyProtection="1"/>
    <xf numFmtId="0" fontId="3" fillId="0" borderId="31" xfId="0" applyNumberFormat="1" applyFont="1" applyBorder="1" applyAlignment="1" applyProtection="1"/>
    <xf numFmtId="3" fontId="3" fillId="6" borderId="16" xfId="0" applyNumberFormat="1" applyFont="1" applyFill="1" applyBorder="1" applyAlignment="1" applyProtection="1">
      <alignment horizontal="right"/>
    </xf>
    <xf numFmtId="0" fontId="3" fillId="0" borderId="32" xfId="0" applyNumberFormat="1" applyFont="1" applyBorder="1" applyAlignment="1" applyProtection="1"/>
    <xf numFmtId="0" fontId="3" fillId="0" borderId="31" xfId="0" applyNumberFormat="1" applyFont="1" applyFill="1" applyBorder="1" applyAlignment="1" applyProtection="1"/>
    <xf numFmtId="3" fontId="8" fillId="0" borderId="21" xfId="0" applyNumberFormat="1" applyFont="1" applyFill="1" applyBorder="1" applyAlignment="1" applyProtection="1"/>
    <xf numFmtId="3" fontId="8" fillId="0" borderId="16" xfId="0" applyNumberFormat="1" applyFont="1" applyFill="1" applyBorder="1" applyAlignment="1" applyProtection="1"/>
    <xf numFmtId="0" fontId="3" fillId="0" borderId="33" xfId="0" applyNumberFormat="1" applyFont="1" applyBorder="1" applyAlignment="1" applyProtection="1"/>
    <xf numFmtId="3" fontId="6" fillId="21" borderId="11" xfId="0" applyNumberFormat="1" applyFont="1" applyFill="1" applyBorder="1" applyAlignment="1" applyProtection="1">
      <protection locked="0"/>
    </xf>
    <xf numFmtId="3" fontId="8" fillId="0" borderId="21" xfId="0" applyNumberFormat="1" applyFont="1" applyBorder="1" applyAlignment="1" applyProtection="1"/>
    <xf numFmtId="3" fontId="8" fillId="0" borderId="33" xfId="0" applyNumberFormat="1" applyFont="1" applyBorder="1" applyAlignment="1" applyProtection="1"/>
    <xf numFmtId="3" fontId="3" fillId="0" borderId="21" xfId="0" applyNumberFormat="1" applyFont="1" applyBorder="1" applyAlignment="1" applyProtection="1"/>
    <xf numFmtId="3" fontId="3" fillId="0" borderId="33" xfId="0" applyNumberFormat="1" applyFont="1" applyBorder="1" applyAlignment="1" applyProtection="1"/>
    <xf numFmtId="3" fontId="6" fillId="21" borderId="28" xfId="0" applyNumberFormat="1" applyFont="1" applyFill="1" applyBorder="1" applyAlignment="1" applyProtection="1">
      <protection locked="0"/>
    </xf>
    <xf numFmtId="3" fontId="8" fillId="0" borderId="16" xfId="0" applyNumberFormat="1" applyFont="1" applyBorder="1" applyAlignment="1" applyProtection="1"/>
    <xf numFmtId="3" fontId="8" fillId="0" borderId="34" xfId="0" applyNumberFormat="1" applyFont="1" applyBorder="1" applyAlignment="1" applyProtection="1"/>
    <xf numFmtId="3" fontId="8" fillId="5" borderId="34" xfId="0" applyNumberFormat="1" applyFont="1" applyFill="1" applyBorder="1" applyAlignment="1" applyProtection="1"/>
    <xf numFmtId="3" fontId="8" fillId="6" borderId="34" xfId="0" applyNumberFormat="1" applyFont="1" applyFill="1" applyBorder="1" applyAlignment="1" applyProtection="1"/>
    <xf numFmtId="3" fontId="8" fillId="5" borderId="10" xfId="0" applyNumberFormat="1" applyFont="1" applyFill="1" applyBorder="1" applyAlignment="1" applyProtection="1"/>
    <xf numFmtId="3" fontId="3" fillId="6" borderId="16" xfId="0" applyNumberFormat="1" applyFont="1" applyFill="1" applyBorder="1" applyAlignment="1" applyProtection="1"/>
    <xf numFmtId="3" fontId="8" fillId="0" borderId="23" xfId="0" applyNumberFormat="1" applyFont="1" applyBorder="1" applyAlignment="1" applyProtection="1"/>
    <xf numFmtId="3" fontId="6" fillId="5" borderId="23" xfId="0" applyNumberFormat="1" applyFont="1" applyFill="1" applyBorder="1" applyAlignment="1" applyProtection="1"/>
    <xf numFmtId="3" fontId="8" fillId="6" borderId="10" xfId="0" applyNumberFormat="1" applyFont="1" applyFill="1" applyBorder="1" applyAlignment="1" applyProtection="1"/>
    <xf numFmtId="3" fontId="6" fillId="5" borderId="10" xfId="0" applyNumberFormat="1" applyFont="1" applyFill="1" applyBorder="1" applyAlignment="1" applyProtection="1"/>
    <xf numFmtId="3" fontId="4" fillId="6" borderId="16" xfId="0" applyNumberFormat="1" applyFont="1" applyFill="1" applyBorder="1" applyAlignment="1" applyProtection="1"/>
    <xf numFmtId="3" fontId="6" fillId="21" borderId="10" xfId="0" applyNumberFormat="1" applyFont="1" applyFill="1" applyBorder="1" applyAlignment="1" applyProtection="1">
      <protection locked="0"/>
    </xf>
    <xf numFmtId="3" fontId="6" fillId="21" borderId="30" xfId="0" applyNumberFormat="1" applyFont="1" applyFill="1" applyBorder="1" applyAlignment="1" applyProtection="1">
      <protection locked="0"/>
    </xf>
    <xf numFmtId="3" fontId="6" fillId="21" borderId="26" xfId="0" applyNumberFormat="1" applyFont="1" applyFill="1" applyBorder="1" applyAlignment="1" applyProtection="1">
      <protection locked="0"/>
    </xf>
    <xf numFmtId="3" fontId="6" fillId="21" borderId="18" xfId="0" applyNumberFormat="1" applyFont="1" applyFill="1" applyBorder="1" applyAlignment="1" applyProtection="1">
      <protection locked="0"/>
    </xf>
    <xf numFmtId="0" fontId="6" fillId="0" borderId="21" xfId="0" applyNumberFormat="1" applyFont="1" applyBorder="1" applyAlignment="1" applyProtection="1"/>
    <xf numFmtId="3" fontId="6" fillId="0" borderId="16" xfId="0" applyNumberFormat="1" applyFont="1" applyBorder="1" applyAlignment="1" applyProtection="1"/>
    <xf numFmtId="3" fontId="6" fillId="0" borderId="33" xfId="0" applyNumberFormat="1" applyFont="1" applyBorder="1" applyAlignment="1" applyProtection="1"/>
    <xf numFmtId="3" fontId="6" fillId="0" borderId="21" xfId="0" applyNumberFormat="1" applyFont="1" applyBorder="1" applyAlignment="1" applyProtection="1"/>
    <xf numFmtId="3" fontId="6" fillId="0" borderId="34" xfId="0" applyNumberFormat="1" applyFont="1" applyBorder="1" applyAlignment="1" applyProtection="1"/>
    <xf numFmtId="3" fontId="8" fillId="6" borderId="21" xfId="0" applyNumberFormat="1" applyFont="1" applyFill="1" applyBorder="1" applyAlignment="1" applyProtection="1">
      <alignment horizontal="right"/>
    </xf>
    <xf numFmtId="3" fontId="8" fillId="6" borderId="16" xfId="0" applyNumberFormat="1" applyFont="1" applyFill="1" applyBorder="1" applyAlignment="1" applyProtection="1">
      <alignment horizontal="right"/>
    </xf>
    <xf numFmtId="3" fontId="6" fillId="0" borderId="16" xfId="0" applyNumberFormat="1" applyFont="1" applyBorder="1" applyAlignment="1" applyProtection="1">
      <alignment horizontal="right"/>
    </xf>
    <xf numFmtId="3" fontId="6" fillId="0" borderId="10" xfId="0" applyNumberFormat="1" applyFont="1" applyBorder="1" applyAlignment="1" applyProtection="1">
      <alignment horizontal="right"/>
    </xf>
    <xf numFmtId="3" fontId="4" fillId="0" borderId="16" xfId="0" applyNumberFormat="1" applyFont="1" applyBorder="1" applyAlignment="1" applyProtection="1">
      <alignment horizontal="right"/>
    </xf>
    <xf numFmtId="3" fontId="8" fillId="2" borderId="10" xfId="0" applyNumberFormat="1" applyFont="1" applyFill="1" applyBorder="1" applyAlignment="1" applyProtection="1">
      <alignment horizontal="right"/>
    </xf>
    <xf numFmtId="3" fontId="6" fillId="10" borderId="32" xfId="0" applyNumberFormat="1" applyFont="1" applyFill="1" applyBorder="1" applyAlignment="1" applyProtection="1"/>
    <xf numFmtId="3" fontId="6" fillId="10" borderId="32" xfId="0" applyNumberFormat="1" applyFont="1" applyFill="1" applyBorder="1" applyAlignment="1" applyProtection="1">
      <alignment horizontal="center"/>
    </xf>
    <xf numFmtId="0" fontId="7" fillId="0" borderId="21" xfId="0" applyNumberFormat="1" applyFont="1" applyBorder="1" applyAlignment="1" applyProtection="1"/>
    <xf numFmtId="0" fontId="7" fillId="0" borderId="16" xfId="0" applyNumberFormat="1" applyFont="1" applyBorder="1" applyAlignment="1" applyProtection="1"/>
    <xf numFmtId="3" fontId="7" fillId="0" borderId="16" xfId="0" applyNumberFormat="1" applyFont="1" applyBorder="1" applyAlignment="1" applyProtection="1"/>
    <xf numFmtId="0" fontId="4" fillId="0" borderId="21" xfId="0" applyNumberFormat="1" applyFont="1" applyBorder="1" applyAlignment="1" applyProtection="1">
      <alignment horizontal="right"/>
    </xf>
    <xf numFmtId="3" fontId="4" fillId="0" borderId="21" xfId="0" applyNumberFormat="1" applyFont="1" applyBorder="1" applyAlignment="1" applyProtection="1">
      <alignment horizontal="right"/>
    </xf>
    <xf numFmtId="3" fontId="4" fillId="2" borderId="16" xfId="0" applyNumberFormat="1" applyFont="1" applyFill="1" applyBorder="1" applyAlignment="1" applyProtection="1">
      <alignment horizontal="right"/>
    </xf>
    <xf numFmtId="3" fontId="4" fillId="5" borderId="21" xfId="0" applyNumberFormat="1" applyFont="1" applyFill="1" applyBorder="1" applyAlignment="1" applyProtection="1">
      <alignment horizontal="right"/>
    </xf>
    <xf numFmtId="3" fontId="4" fillId="5" borderId="16" xfId="0" applyNumberFormat="1" applyFont="1" applyFill="1" applyBorder="1" applyAlignment="1" applyProtection="1">
      <alignment horizontal="right"/>
    </xf>
    <xf numFmtId="164" fontId="4" fillId="0" borderId="21" xfId="0" applyNumberFormat="1" applyFont="1" applyBorder="1" applyAlignment="1" applyProtection="1">
      <alignment horizontal="right"/>
    </xf>
    <xf numFmtId="164" fontId="4" fillId="0" borderId="16" xfId="0" applyNumberFormat="1" applyFont="1" applyBorder="1" applyAlignment="1" applyProtection="1">
      <alignment horizontal="right"/>
    </xf>
    <xf numFmtId="3" fontId="6" fillId="5" borderId="16" xfId="0" applyNumberFormat="1" applyFont="1" applyFill="1" applyBorder="1" applyAlignment="1" applyProtection="1"/>
    <xf numFmtId="164" fontId="5" fillId="0" borderId="16" xfId="0" applyNumberFormat="1" applyFont="1" applyBorder="1" applyAlignment="1" applyProtection="1"/>
    <xf numFmtId="0" fontId="4" fillId="7" borderId="32" xfId="0" applyNumberFormat="1" applyFont="1" applyFill="1" applyBorder="1" applyAlignment="1" applyProtection="1">
      <alignment horizontal="right"/>
    </xf>
    <xf numFmtId="3" fontId="6" fillId="7" borderId="32" xfId="0" applyNumberFormat="1" applyFont="1" applyFill="1" applyBorder="1" applyAlignment="1" applyProtection="1">
      <alignment horizontal="right"/>
    </xf>
    <xf numFmtId="3" fontId="8" fillId="0" borderId="32" xfId="0" applyNumberFormat="1" applyFont="1" applyBorder="1" applyAlignment="1" applyProtection="1"/>
    <xf numFmtId="3" fontId="17" fillId="22" borderId="32" xfId="0" applyNumberFormat="1" applyFont="1" applyFill="1" applyBorder="1" applyAlignment="1" applyProtection="1"/>
    <xf numFmtId="3" fontId="17" fillId="22" borderId="21" xfId="0" applyNumberFormat="1" applyFont="1" applyFill="1" applyBorder="1" applyAlignment="1" applyProtection="1"/>
    <xf numFmtId="0" fontId="7" fillId="0" borderId="21" xfId="0" applyNumberFormat="1" applyFont="1" applyFill="1" applyBorder="1" applyAlignment="1" applyProtection="1">
      <alignment horizontal="center"/>
    </xf>
    <xf numFmtId="0" fontId="7" fillId="0" borderId="16" xfId="0" applyNumberFormat="1" applyFont="1" applyFill="1" applyBorder="1" applyAlignment="1" applyProtection="1">
      <alignment horizontal="center"/>
    </xf>
    <xf numFmtId="3" fontId="16" fillId="24" borderId="27" xfId="0" applyNumberFormat="1" applyFont="1" applyFill="1" applyBorder="1" applyAlignment="1" applyProtection="1"/>
    <xf numFmtId="3" fontId="16" fillId="24" borderId="19" xfId="0" applyNumberFormat="1" applyFont="1" applyFill="1" applyBorder="1" applyAlignment="1" applyProtection="1"/>
    <xf numFmtId="3" fontId="16" fillId="24" borderId="29" xfId="0" applyNumberFormat="1" applyFont="1" applyFill="1" applyBorder="1" applyAlignment="1" applyProtection="1"/>
    <xf numFmtId="3" fontId="4" fillId="24" borderId="26" xfId="0" applyNumberFormat="1" applyFont="1" applyFill="1" applyBorder="1" applyAlignment="1" applyProtection="1"/>
    <xf numFmtId="3" fontId="4" fillId="24" borderId="18" xfId="0" applyNumberFormat="1" applyFont="1" applyFill="1" applyBorder="1" applyAlignment="1" applyProtection="1"/>
    <xf numFmtId="3" fontId="4" fillId="24" borderId="28" xfId="0" applyNumberFormat="1" applyFont="1" applyFill="1" applyBorder="1" applyAlignment="1" applyProtection="1"/>
    <xf numFmtId="3" fontId="17" fillId="24" borderId="32" xfId="0" applyNumberFormat="1" applyFont="1" applyFill="1" applyBorder="1" applyAlignment="1" applyProtection="1"/>
    <xf numFmtId="3" fontId="17" fillId="24" borderId="39" xfId="0" applyNumberFormat="1" applyFont="1" applyFill="1" applyBorder="1" applyAlignment="1" applyProtection="1"/>
    <xf numFmtId="3" fontId="3" fillId="24" borderId="32" xfId="0" applyNumberFormat="1" applyFont="1" applyFill="1" applyBorder="1" applyAlignment="1" applyProtection="1"/>
    <xf numFmtId="3" fontId="3" fillId="24" borderId="32" xfId="0" applyNumberFormat="1" applyFont="1" applyFill="1" applyBorder="1" applyAlignment="1" applyProtection="1">
      <alignment horizontal="right"/>
    </xf>
    <xf numFmtId="3" fontId="16" fillId="24" borderId="18" xfId="0" applyNumberFormat="1" applyFont="1" applyFill="1" applyBorder="1" applyAlignment="1" applyProtection="1"/>
    <xf numFmtId="3" fontId="16" fillId="24" borderId="40" xfId="0" applyNumberFormat="1" applyFont="1" applyFill="1" applyBorder="1" applyAlignment="1" applyProtection="1"/>
    <xf numFmtId="3" fontId="4" fillId="24" borderId="22" xfId="0" applyNumberFormat="1" applyFont="1" applyFill="1" applyBorder="1" applyAlignment="1" applyProtection="1"/>
    <xf numFmtId="3" fontId="3" fillId="24" borderId="31" xfId="0" applyNumberFormat="1" applyFont="1" applyFill="1" applyBorder="1" applyAlignment="1" applyProtection="1"/>
    <xf numFmtId="3" fontId="17" fillId="24" borderId="10" xfId="0" applyNumberFormat="1" applyFont="1" applyFill="1" applyBorder="1" applyAlignment="1" applyProtection="1"/>
    <xf numFmtId="3" fontId="4" fillId="24" borderId="32" xfId="0" applyNumberFormat="1" applyFont="1" applyFill="1" applyBorder="1" applyAlignment="1" applyProtection="1">
      <alignment horizontal="right"/>
    </xf>
    <xf numFmtId="3" fontId="16" fillId="24" borderId="30" xfId="0" applyNumberFormat="1" applyFont="1" applyFill="1" applyBorder="1" applyAlignment="1" applyProtection="1"/>
    <xf numFmtId="3" fontId="4" fillId="24" borderId="31" xfId="0" applyNumberFormat="1" applyFont="1" applyFill="1" applyBorder="1" applyAlignment="1" applyProtection="1"/>
    <xf numFmtId="3" fontId="17" fillId="24" borderId="27" xfId="0" applyNumberFormat="1" applyFont="1" applyFill="1" applyBorder="1" applyAlignment="1" applyProtection="1"/>
    <xf numFmtId="3" fontId="17" fillId="24" borderId="29" xfId="0" applyNumberFormat="1" applyFont="1" applyFill="1" applyBorder="1" applyAlignment="1" applyProtection="1"/>
    <xf numFmtId="3" fontId="16" fillId="24" borderId="26" xfId="0" applyNumberFormat="1" applyFont="1" applyFill="1" applyBorder="1" applyAlignment="1" applyProtection="1"/>
    <xf numFmtId="3" fontId="17" fillId="24" borderId="32" xfId="0" applyNumberFormat="1" applyFont="1" applyFill="1" applyBorder="1" applyAlignment="1" applyProtection="1">
      <alignment horizontal="right"/>
    </xf>
    <xf numFmtId="3" fontId="17" fillId="24" borderId="39" xfId="0" applyNumberFormat="1" applyFont="1" applyFill="1" applyBorder="1" applyAlignment="1" applyProtection="1">
      <alignment horizontal="right"/>
    </xf>
    <xf numFmtId="3" fontId="16" fillId="24" borderId="19" xfId="0" applyNumberFormat="1" applyFont="1" applyFill="1" applyBorder="1" applyAlignment="1" applyProtection="1">
      <alignment horizontal="right"/>
    </xf>
    <xf numFmtId="3" fontId="16" fillId="24" borderId="27" xfId="0" applyNumberFormat="1" applyFont="1" applyFill="1" applyBorder="1" applyAlignment="1" applyProtection="1">
      <alignment horizontal="right"/>
    </xf>
    <xf numFmtId="3" fontId="16" fillId="24" borderId="31" xfId="0" applyNumberFormat="1" applyFont="1" applyFill="1" applyBorder="1" applyAlignment="1" applyProtection="1">
      <alignment horizontal="right"/>
    </xf>
    <xf numFmtId="3" fontId="16" fillId="24" borderId="30" xfId="0" applyNumberFormat="1" applyFont="1" applyFill="1" applyBorder="1" applyAlignment="1" applyProtection="1">
      <alignment horizontal="right"/>
    </xf>
    <xf numFmtId="3" fontId="4" fillId="24" borderId="31" xfId="0" applyNumberFormat="1" applyFont="1" applyFill="1" applyBorder="1" applyAlignment="1" applyProtection="1">
      <alignment horizontal="right"/>
    </xf>
    <xf numFmtId="3" fontId="4" fillId="24" borderId="21" xfId="0" applyNumberFormat="1" applyFont="1" applyFill="1" applyBorder="1" applyAlignment="1" applyProtection="1">
      <alignment horizontal="right"/>
    </xf>
    <xf numFmtId="3" fontId="3" fillId="24" borderId="16" xfId="0" applyNumberFormat="1" applyFont="1" applyFill="1" applyBorder="1" applyAlignment="1" applyProtection="1">
      <alignment horizontal="right"/>
    </xf>
    <xf numFmtId="3" fontId="4" fillId="24" borderId="26" xfId="0" applyNumberFormat="1" applyFont="1" applyFill="1" applyBorder="1" applyAlignment="1" applyProtection="1">
      <alignment horizontal="right"/>
    </xf>
    <xf numFmtId="3" fontId="4" fillId="24" borderId="28" xfId="0" applyNumberFormat="1" applyFont="1" applyFill="1" applyBorder="1" applyAlignment="1" applyProtection="1">
      <alignment horizontal="right"/>
    </xf>
    <xf numFmtId="3" fontId="8" fillId="25" borderId="10" xfId="0" applyNumberFormat="1" applyFont="1" applyFill="1" applyBorder="1" applyAlignment="1" applyProtection="1">
      <alignment horizontal="right"/>
    </xf>
    <xf numFmtId="3" fontId="6" fillId="26" borderId="27" xfId="0" applyNumberFormat="1" applyFont="1" applyFill="1" applyBorder="1" applyAlignment="1" applyProtection="1">
      <alignment horizontal="right"/>
    </xf>
    <xf numFmtId="3" fontId="8" fillId="27" borderId="29" xfId="0" applyNumberFormat="1" applyFont="1" applyFill="1" applyBorder="1" applyAlignment="1" applyProtection="1">
      <alignment horizontal="right"/>
    </xf>
    <xf numFmtId="3" fontId="8" fillId="28" borderId="10" xfId="0" applyNumberFormat="1" applyFont="1" applyFill="1" applyBorder="1" applyAlignment="1" applyProtection="1">
      <alignment horizontal="right"/>
    </xf>
    <xf numFmtId="3" fontId="6" fillId="25" borderId="8" xfId="0" applyNumberFormat="1" applyFont="1" applyFill="1" applyBorder="1" applyAlignment="1" applyProtection="1">
      <alignment horizontal="right"/>
    </xf>
    <xf numFmtId="3" fontId="8" fillId="25" borderId="39" xfId="0" applyNumberFormat="1" applyFont="1" applyFill="1" applyBorder="1" applyAlignment="1" applyProtection="1">
      <alignment horizontal="right"/>
    </xf>
    <xf numFmtId="3" fontId="8" fillId="25" borderId="0" xfId="0" applyNumberFormat="1" applyFont="1" applyFill="1" applyBorder="1" applyAlignment="1" applyProtection="1">
      <alignment horizontal="right"/>
    </xf>
    <xf numFmtId="3" fontId="6" fillId="25" borderId="41" xfId="0" applyNumberFormat="1" applyFont="1" applyFill="1" applyBorder="1" applyAlignment="1" applyProtection="1">
      <alignment horizontal="right"/>
    </xf>
    <xf numFmtId="3" fontId="8" fillId="25" borderId="42" xfId="0" applyNumberFormat="1" applyFont="1" applyFill="1" applyBorder="1" applyAlignment="1" applyProtection="1">
      <alignment horizontal="right"/>
    </xf>
    <xf numFmtId="3" fontId="6" fillId="25" borderId="0" xfId="0" applyNumberFormat="1" applyFont="1" applyFill="1" applyBorder="1" applyAlignment="1" applyProtection="1">
      <alignment horizontal="right"/>
    </xf>
    <xf numFmtId="3" fontId="6" fillId="25" borderId="43" xfId="0" applyNumberFormat="1" applyFont="1" applyFill="1" applyBorder="1" applyAlignment="1" applyProtection="1">
      <alignment horizontal="right"/>
    </xf>
    <xf numFmtId="3" fontId="6" fillId="25" borderId="9" xfId="0" applyNumberFormat="1" applyFont="1" applyFill="1" applyBorder="1" applyAlignment="1" applyProtection="1">
      <alignment horizontal="right"/>
    </xf>
    <xf numFmtId="0" fontId="4" fillId="25" borderId="8" xfId="0" applyNumberFormat="1" applyFont="1" applyFill="1" applyBorder="1" applyAlignment="1" applyProtection="1">
      <alignment horizontal="right"/>
    </xf>
    <xf numFmtId="0" fontId="4" fillId="25" borderId="1" xfId="0" applyNumberFormat="1" applyFont="1" applyFill="1" applyBorder="1" applyAlignment="1" applyProtection="1">
      <alignment horizontal="right"/>
    </xf>
    <xf numFmtId="3" fontId="6" fillId="25" borderId="1" xfId="0" applyNumberFormat="1" applyFont="1" applyFill="1" applyBorder="1" applyAlignment="1" applyProtection="1">
      <alignment horizontal="right"/>
    </xf>
    <xf numFmtId="3" fontId="6" fillId="25" borderId="44" xfId="0" applyNumberFormat="1" applyFont="1" applyFill="1" applyBorder="1" applyAlignment="1" applyProtection="1">
      <alignment horizontal="right"/>
    </xf>
    <xf numFmtId="0" fontId="3" fillId="25" borderId="10" xfId="0" applyNumberFormat="1" applyFont="1" applyFill="1" applyBorder="1" applyAlignment="1" applyProtection="1">
      <alignment horizontal="right"/>
    </xf>
    <xf numFmtId="0" fontId="3" fillId="25" borderId="3" xfId="0" applyNumberFormat="1" applyFont="1" applyFill="1" applyBorder="1" applyAlignment="1" applyProtection="1">
      <alignment horizontal="right"/>
    </xf>
    <xf numFmtId="3" fontId="8" fillId="25" borderId="3" xfId="0" applyNumberFormat="1" applyFont="1" applyFill="1" applyBorder="1" applyAlignment="1" applyProtection="1">
      <alignment horizontal="right"/>
    </xf>
    <xf numFmtId="3" fontId="8" fillId="25" borderId="45" xfId="0" applyNumberFormat="1" applyFont="1" applyFill="1" applyBorder="1" applyAlignment="1" applyProtection="1">
      <alignment horizontal="right"/>
    </xf>
    <xf numFmtId="0" fontId="4" fillId="25" borderId="27" xfId="0" applyNumberFormat="1" applyFont="1" applyFill="1" applyBorder="1" applyAlignment="1" applyProtection="1">
      <alignment horizontal="right"/>
    </xf>
    <xf numFmtId="0" fontId="4" fillId="25" borderId="46" xfId="0" applyNumberFormat="1" applyFont="1" applyFill="1" applyBorder="1" applyAlignment="1" applyProtection="1">
      <alignment horizontal="right"/>
    </xf>
    <xf numFmtId="3" fontId="6" fillId="25" borderId="46" xfId="0" applyNumberFormat="1" applyFont="1" applyFill="1" applyBorder="1" applyAlignment="1" applyProtection="1">
      <alignment horizontal="right"/>
    </xf>
    <xf numFmtId="3" fontId="6" fillId="25" borderId="47" xfId="0" applyNumberFormat="1" applyFont="1" applyFill="1" applyBorder="1" applyAlignment="1" applyProtection="1">
      <alignment horizontal="right"/>
    </xf>
    <xf numFmtId="0" fontId="8" fillId="25" borderId="29" xfId="0" applyNumberFormat="1" applyFont="1" applyFill="1" applyBorder="1" applyAlignment="1" applyProtection="1">
      <alignment horizontal="right"/>
    </xf>
    <xf numFmtId="0" fontId="8" fillId="25" borderId="48" xfId="0" applyNumberFormat="1" applyFont="1" applyFill="1" applyBorder="1" applyAlignment="1" applyProtection="1">
      <alignment horizontal="right"/>
    </xf>
    <xf numFmtId="3" fontId="8" fillId="25" borderId="48" xfId="0" applyNumberFormat="1" applyFont="1" applyFill="1" applyBorder="1" applyAlignment="1" applyProtection="1">
      <alignment horizontal="right"/>
    </xf>
    <xf numFmtId="3" fontId="8" fillId="25" borderId="49" xfId="0" applyNumberFormat="1" applyFont="1" applyFill="1" applyBorder="1" applyAlignment="1" applyProtection="1">
      <alignment horizontal="right"/>
    </xf>
    <xf numFmtId="0" fontId="4" fillId="25" borderId="10" xfId="0" applyNumberFormat="1" applyFont="1" applyFill="1" applyBorder="1" applyAlignment="1" applyProtection="1">
      <alignment horizontal="right"/>
    </xf>
    <xf numFmtId="0" fontId="4" fillId="25" borderId="3" xfId="0" applyNumberFormat="1" applyFont="1" applyFill="1" applyBorder="1" applyAlignment="1" applyProtection="1">
      <alignment horizontal="right"/>
    </xf>
    <xf numFmtId="3" fontId="6" fillId="25" borderId="3" xfId="0" applyNumberFormat="1" applyFont="1" applyFill="1" applyBorder="1" applyAlignment="1" applyProtection="1">
      <alignment horizontal="right"/>
    </xf>
    <xf numFmtId="3" fontId="6" fillId="25" borderId="45" xfId="0" applyNumberFormat="1" applyFont="1" applyFill="1" applyBorder="1" applyAlignment="1" applyProtection="1">
      <alignment horizontal="right"/>
    </xf>
    <xf numFmtId="0" fontId="4" fillId="25" borderId="39" xfId="0" applyNumberFormat="1" applyFont="1" applyFill="1" applyBorder="1" applyAlignment="1" applyProtection="1">
      <alignment horizontal="right"/>
    </xf>
    <xf numFmtId="0" fontId="4" fillId="25" borderId="50" xfId="0" applyNumberFormat="1" applyFont="1" applyFill="1" applyBorder="1" applyAlignment="1" applyProtection="1">
      <alignment horizontal="right"/>
    </xf>
    <xf numFmtId="3" fontId="6" fillId="25" borderId="50" xfId="0" applyNumberFormat="1" applyFont="1" applyFill="1" applyBorder="1" applyAlignment="1" applyProtection="1">
      <alignment horizontal="right"/>
    </xf>
    <xf numFmtId="3" fontId="6" fillId="25" borderId="51" xfId="0" applyNumberFormat="1" applyFont="1" applyFill="1" applyBorder="1" applyAlignment="1" applyProtection="1">
      <alignment horizontal="right"/>
    </xf>
    <xf numFmtId="0" fontId="6" fillId="25" borderId="8" xfId="0" applyNumberFormat="1" applyFont="1" applyFill="1" applyBorder="1" applyAlignment="1" applyProtection="1"/>
    <xf numFmtId="0" fontId="6" fillId="25" borderId="1" xfId="0" applyNumberFormat="1" applyFont="1" applyFill="1" applyBorder="1" applyAlignment="1" applyProtection="1"/>
    <xf numFmtId="164" fontId="6" fillId="25" borderId="10" xfId="0" applyNumberFormat="1" applyFont="1" applyFill="1" applyBorder="1" applyAlignment="1" applyProtection="1"/>
    <xf numFmtId="164" fontId="6" fillId="25" borderId="3" xfId="0" applyNumberFormat="1" applyFont="1" applyFill="1" applyBorder="1" applyAlignment="1" applyProtection="1"/>
    <xf numFmtId="164" fontId="6" fillId="25" borderId="52" xfId="0" applyNumberFormat="1" applyFont="1" applyFill="1" applyBorder="1" applyAlignment="1" applyProtection="1">
      <alignment horizontal="center"/>
    </xf>
    <xf numFmtId="164" fontId="6" fillId="25" borderId="53" xfId="0" applyNumberFormat="1" applyFont="1" applyFill="1" applyBorder="1" applyAlignment="1" applyProtection="1">
      <alignment horizontal="center"/>
    </xf>
    <xf numFmtId="164" fontId="6" fillId="25" borderId="54" xfId="0" applyNumberFormat="1" applyFont="1" applyFill="1" applyBorder="1" applyAlignment="1" applyProtection="1">
      <alignment horizontal="center"/>
    </xf>
    <xf numFmtId="164" fontId="6" fillId="25" borderId="55" xfId="0" applyNumberFormat="1" applyFont="1" applyFill="1" applyBorder="1" applyAlignment="1" applyProtection="1">
      <alignment horizontal="center"/>
    </xf>
    <xf numFmtId="164" fontId="6" fillId="25" borderId="56" xfId="0" applyNumberFormat="1" applyFont="1" applyFill="1" applyBorder="1" applyAlignment="1" applyProtection="1">
      <alignment horizontal="center"/>
    </xf>
    <xf numFmtId="164" fontId="6" fillId="25" borderId="57" xfId="0" applyNumberFormat="1" applyFont="1" applyFill="1" applyBorder="1" applyAlignment="1" applyProtection="1">
      <alignment horizontal="center"/>
    </xf>
    <xf numFmtId="0" fontId="6" fillId="25" borderId="10" xfId="0" applyNumberFormat="1" applyFont="1" applyFill="1" applyBorder="1" applyAlignment="1" applyProtection="1"/>
    <xf numFmtId="0" fontId="6" fillId="25" borderId="3" xfId="0" applyNumberFormat="1" applyFont="1" applyFill="1" applyBorder="1" applyAlignment="1" applyProtection="1"/>
    <xf numFmtId="0" fontId="6" fillId="25" borderId="58" xfId="0" applyNumberFormat="1" applyFont="1" applyFill="1" applyBorder="1" applyAlignment="1" applyProtection="1">
      <alignment horizontal="center"/>
    </xf>
    <xf numFmtId="0" fontId="6" fillId="25" borderId="59" xfId="0" applyNumberFormat="1" applyFont="1" applyFill="1" applyBorder="1" applyAlignment="1" applyProtection="1">
      <alignment horizontal="center"/>
    </xf>
    <xf numFmtId="0" fontId="6" fillId="25" borderId="54" xfId="0" applyNumberFormat="1" applyFont="1" applyFill="1" applyBorder="1" applyAlignment="1" applyProtection="1">
      <alignment horizontal="center"/>
    </xf>
    <xf numFmtId="0" fontId="6" fillId="25" borderId="55" xfId="0" applyNumberFormat="1" applyFont="1" applyFill="1" applyBorder="1" applyAlignment="1" applyProtection="1">
      <alignment horizontal="center"/>
    </xf>
    <xf numFmtId="164" fontId="6" fillId="25" borderId="10" xfId="0" applyNumberFormat="1" applyFont="1" applyFill="1" applyBorder="1" applyAlignment="1" applyProtection="1">
      <alignment horizontal="center"/>
    </xf>
    <xf numFmtId="164" fontId="6" fillId="25" borderId="3" xfId="0" applyNumberFormat="1" applyFont="1" applyFill="1" applyBorder="1" applyAlignment="1" applyProtection="1">
      <alignment horizontal="center"/>
    </xf>
    <xf numFmtId="164" fontId="6" fillId="25" borderId="58" xfId="0" applyNumberFormat="1" applyFont="1" applyFill="1" applyBorder="1" applyAlignment="1" applyProtection="1">
      <alignment horizontal="center"/>
    </xf>
    <xf numFmtId="164" fontId="6" fillId="25" borderId="59" xfId="0" applyNumberFormat="1" applyFont="1" applyFill="1" applyBorder="1" applyAlignment="1" applyProtection="1">
      <alignment horizontal="center"/>
    </xf>
    <xf numFmtId="164" fontId="6" fillId="25" borderId="58" xfId="0" applyNumberFormat="1" applyFont="1" applyFill="1" applyBorder="1" applyAlignment="1" applyProtection="1"/>
    <xf numFmtId="164" fontId="6" fillId="25" borderId="59" xfId="0" applyNumberFormat="1" applyFont="1" applyFill="1" applyBorder="1" applyAlignment="1" applyProtection="1"/>
    <xf numFmtId="0" fontId="6" fillId="25" borderId="54" xfId="0" applyNumberFormat="1" applyFont="1" applyFill="1" applyBorder="1" applyAlignment="1" applyProtection="1"/>
    <xf numFmtId="0" fontId="6" fillId="25" borderId="55" xfId="0" applyNumberFormat="1" applyFont="1" applyFill="1" applyBorder="1" applyAlignment="1" applyProtection="1"/>
    <xf numFmtId="0" fontId="6" fillId="25" borderId="10" xfId="0" applyNumberFormat="1" applyFont="1" applyFill="1" applyBorder="1" applyAlignment="1" applyProtection="1">
      <alignment horizontal="center"/>
    </xf>
    <xf numFmtId="0" fontId="6" fillId="25" borderId="3" xfId="0" applyNumberFormat="1" applyFont="1" applyFill="1" applyBorder="1" applyAlignment="1" applyProtection="1">
      <alignment horizontal="center"/>
    </xf>
    <xf numFmtId="164" fontId="6" fillId="25" borderId="60" xfId="0" applyNumberFormat="1" applyFont="1" applyFill="1" applyBorder="1" applyAlignment="1" applyProtection="1">
      <alignment horizontal="center"/>
    </xf>
    <xf numFmtId="164" fontId="4" fillId="25" borderId="10" xfId="0" applyNumberFormat="1" applyFont="1" applyFill="1" applyBorder="1" applyAlignment="1" applyProtection="1"/>
    <xf numFmtId="164" fontId="4" fillId="25" borderId="3" xfId="0" applyNumberFormat="1" applyFont="1" applyFill="1" applyBorder="1" applyAlignment="1" applyProtection="1"/>
    <xf numFmtId="164" fontId="3" fillId="25" borderId="56" xfId="0" applyNumberFormat="1" applyFont="1" applyFill="1" applyBorder="1" applyAlignment="1" applyProtection="1"/>
    <xf numFmtId="164" fontId="6" fillId="25" borderId="61" xfId="0" applyNumberFormat="1" applyFont="1" applyFill="1" applyBorder="1" applyAlignment="1" applyProtection="1">
      <alignment horizontal="center"/>
    </xf>
    <xf numFmtId="164" fontId="4" fillId="25" borderId="62" xfId="0" applyNumberFormat="1" applyFont="1" applyFill="1" applyBorder="1" applyAlignment="1" applyProtection="1"/>
    <xf numFmtId="3" fontId="6" fillId="25" borderId="36" xfId="0" applyNumberFormat="1" applyFont="1" applyFill="1" applyBorder="1" applyAlignment="1" applyProtection="1"/>
    <xf numFmtId="164" fontId="4" fillId="25" borderId="39" xfId="0" applyNumberFormat="1" applyFont="1" applyFill="1" applyBorder="1" applyAlignment="1" applyProtection="1"/>
    <xf numFmtId="164" fontId="4" fillId="25" borderId="50" xfId="0" applyNumberFormat="1" applyFont="1" applyFill="1" applyBorder="1" applyAlignment="1" applyProtection="1"/>
    <xf numFmtId="0" fontId="4" fillId="25" borderId="8" xfId="0" applyNumberFormat="1" applyFont="1" applyFill="1" applyBorder="1" applyAlignment="1" applyProtection="1"/>
    <xf numFmtId="0" fontId="4" fillId="25" borderId="1" xfId="0" applyNumberFormat="1" applyFont="1" applyFill="1" applyBorder="1" applyAlignment="1" applyProtection="1"/>
    <xf numFmtId="0" fontId="25" fillId="29" borderId="0" xfId="0" applyFont="1" applyFill="1"/>
    <xf numFmtId="0" fontId="0" fillId="29" borderId="0" xfId="0" applyFill="1"/>
    <xf numFmtId="0" fontId="3" fillId="29" borderId="0" xfId="0" applyNumberFormat="1" applyFont="1" applyFill="1" applyBorder="1" applyAlignment="1" applyProtection="1"/>
    <xf numFmtId="0" fontId="4" fillId="29" borderId="0" xfId="0" applyNumberFormat="1" applyFont="1" applyFill="1" applyBorder="1" applyAlignment="1" applyProtection="1"/>
    <xf numFmtId="0" fontId="3" fillId="30" borderId="0" xfId="0" applyNumberFormat="1" applyFont="1" applyFill="1" applyBorder="1" applyAlignment="1" applyProtection="1"/>
    <xf numFmtId="0" fontId="4" fillId="30" borderId="0" xfId="0" applyNumberFormat="1" applyFont="1" applyFill="1" applyBorder="1" applyAlignment="1" applyProtection="1"/>
    <xf numFmtId="0" fontId="12" fillId="31" borderId="0" xfId="0" applyNumberFormat="1" applyFont="1" applyFill="1" applyBorder="1" applyAlignment="1" applyProtection="1">
      <alignment horizontal="left"/>
    </xf>
    <xf numFmtId="0" fontId="0" fillId="31" borderId="0" xfId="0" applyFill="1"/>
    <xf numFmtId="0" fontId="4" fillId="31" borderId="0" xfId="0" applyNumberFormat="1" applyFont="1" applyFill="1" applyBorder="1" applyAlignment="1" applyProtection="1"/>
    <xf numFmtId="0" fontId="12" fillId="32" borderId="0" xfId="0" applyNumberFormat="1" applyFont="1" applyFill="1" applyBorder="1" applyAlignment="1" applyProtection="1">
      <alignment horizontal="left"/>
    </xf>
    <xf numFmtId="0" fontId="0" fillId="32" borderId="0" xfId="0" applyFill="1"/>
    <xf numFmtId="0" fontId="4" fillId="32" borderId="0" xfId="0" applyNumberFormat="1" applyFont="1" applyFill="1" applyBorder="1" applyAlignment="1" applyProtection="1"/>
    <xf numFmtId="0" fontId="4" fillId="32" borderId="0" xfId="0" applyNumberFormat="1" applyFont="1" applyFill="1" applyBorder="1" applyAlignment="1" applyProtection="1">
      <alignment horizontal="center"/>
    </xf>
    <xf numFmtId="0" fontId="16" fillId="0" borderId="0" xfId="0" applyFont="1"/>
    <xf numFmtId="0" fontId="26" fillId="0" borderId="0" xfId="1" applyFont="1" applyFill="1" applyBorder="1" applyAlignment="1">
      <alignment horizontal="right"/>
    </xf>
    <xf numFmtId="0" fontId="26" fillId="0" borderId="0" xfId="1" applyFont="1" applyBorder="1"/>
    <xf numFmtId="0" fontId="7" fillId="0" borderId="19" xfId="0" applyNumberFormat="1" applyFont="1" applyBorder="1" applyAlignment="1" applyProtection="1"/>
    <xf numFmtId="0" fontId="7" fillId="0" borderId="63" xfId="0" applyNumberFormat="1" applyFont="1" applyBorder="1" applyAlignment="1" applyProtection="1"/>
    <xf numFmtId="0" fontId="5" fillId="0" borderId="64" xfId="0" applyNumberFormat="1" applyFont="1" applyBorder="1" applyAlignment="1" applyProtection="1"/>
    <xf numFmtId="0" fontId="3" fillId="0" borderId="65" xfId="0" applyNumberFormat="1" applyFont="1" applyFill="1" applyBorder="1" applyAlignment="1" applyProtection="1"/>
    <xf numFmtId="3" fontId="17" fillId="0" borderId="1" xfId="0" applyNumberFormat="1" applyFont="1" applyBorder="1" applyAlignment="1"/>
    <xf numFmtId="3" fontId="17" fillId="0" borderId="22" xfId="0" applyNumberFormat="1" applyFont="1" applyFill="1" applyBorder="1" applyAlignment="1" applyProtection="1"/>
    <xf numFmtId="0" fontId="16" fillId="0" borderId="22" xfId="0" applyNumberFormat="1" applyFont="1" applyFill="1" applyBorder="1" applyAlignment="1" applyProtection="1"/>
    <xf numFmtId="3" fontId="16" fillId="0" borderId="22" xfId="0" applyNumberFormat="1" applyFont="1" applyFill="1" applyBorder="1" applyAlignment="1" applyProtection="1"/>
    <xf numFmtId="3" fontId="16" fillId="0" borderId="22" xfId="0" applyNumberFormat="1" applyFont="1" applyFill="1" applyBorder="1" applyAlignment="1" applyProtection="1">
      <alignment horizontal="right"/>
    </xf>
    <xf numFmtId="0" fontId="16" fillId="0" borderId="22" xfId="0" applyNumberFormat="1" applyFont="1" applyFill="1" applyBorder="1" applyAlignment="1" applyProtection="1">
      <alignment horizontal="right"/>
    </xf>
    <xf numFmtId="10" fontId="16" fillId="0" borderId="16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/>
    <xf numFmtId="3" fontId="16" fillId="0" borderId="16" xfId="0" applyNumberFormat="1" applyFont="1" applyFill="1" applyBorder="1" applyAlignment="1" applyProtection="1"/>
    <xf numFmtId="3" fontId="16" fillId="0" borderId="16" xfId="0" applyNumberFormat="1" applyFont="1" applyFill="1" applyBorder="1" applyAlignment="1" applyProtection="1">
      <alignment horizontal="right"/>
    </xf>
    <xf numFmtId="0" fontId="17" fillId="0" borderId="16" xfId="0" applyNumberFormat="1" applyFont="1" applyFill="1" applyBorder="1" applyAlignment="1" applyProtection="1"/>
    <xf numFmtId="0" fontId="17" fillId="0" borderId="16" xfId="0" applyNumberFormat="1" applyFont="1" applyFill="1" applyBorder="1" applyAlignment="1" applyProtection="1">
      <alignment horizontal="center"/>
    </xf>
    <xf numFmtId="0" fontId="16" fillId="0" borderId="16" xfId="0" applyNumberFormat="1" applyFont="1" applyFill="1" applyBorder="1" applyAlignment="1" applyProtection="1">
      <alignment horizontal="right"/>
    </xf>
    <xf numFmtId="0" fontId="17" fillId="0" borderId="21" xfId="0" applyNumberFormat="1" applyFont="1" applyFill="1" applyBorder="1" applyAlignment="1" applyProtection="1"/>
    <xf numFmtId="0" fontId="16" fillId="0" borderId="21" xfId="0" applyNumberFormat="1" applyFont="1" applyFill="1" applyBorder="1" applyAlignment="1" applyProtection="1"/>
    <xf numFmtId="3" fontId="16" fillId="0" borderId="21" xfId="0" applyNumberFormat="1" applyFont="1" applyFill="1" applyBorder="1" applyAlignment="1" applyProtection="1"/>
    <xf numFmtId="0" fontId="17" fillId="0" borderId="21" xfId="0" applyNumberFormat="1" applyFont="1" applyFill="1" applyBorder="1" applyAlignment="1" applyProtection="1">
      <alignment horizontal="center"/>
    </xf>
    <xf numFmtId="164" fontId="16" fillId="0" borderId="16" xfId="0" applyNumberFormat="1" applyFont="1" applyFill="1" applyBorder="1" applyAlignment="1" applyProtection="1"/>
    <xf numFmtId="164" fontId="16" fillId="0" borderId="1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/>
    <xf numFmtId="0" fontId="16" fillId="0" borderId="1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>
      <alignment horizontal="center"/>
    </xf>
    <xf numFmtId="0" fontId="16" fillId="0" borderId="22" xfId="0" applyNumberFormat="1" applyFont="1" applyFill="1" applyBorder="1" applyAlignment="1" applyProtection="1">
      <alignment horizontal="center"/>
    </xf>
    <xf numFmtId="3" fontId="17" fillId="0" borderId="22" xfId="0" applyNumberFormat="1" applyFont="1" applyFill="1" applyBorder="1" applyAlignment="1" applyProtection="1">
      <alignment horizontal="right"/>
    </xf>
    <xf numFmtId="0" fontId="17" fillId="0" borderId="22" xfId="0" applyNumberFormat="1" applyFont="1" applyFill="1" applyBorder="1" applyAlignment="1" applyProtection="1">
      <alignment horizontal="right"/>
    </xf>
    <xf numFmtId="164" fontId="17" fillId="0" borderId="16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>
      <alignment horizontal="right"/>
    </xf>
    <xf numFmtId="3" fontId="16" fillId="0" borderId="21" xfId="0" applyNumberFormat="1" applyFont="1" applyFill="1" applyBorder="1" applyAlignment="1" applyProtection="1">
      <alignment horizontal="center"/>
    </xf>
    <xf numFmtId="3" fontId="16" fillId="0" borderId="21" xfId="0" applyNumberFormat="1" applyFont="1" applyFill="1" applyBorder="1" applyAlignment="1" applyProtection="1">
      <alignment horizontal="right"/>
    </xf>
    <xf numFmtId="0" fontId="16" fillId="0" borderId="21" xfId="0" applyNumberFormat="1" applyFont="1" applyFill="1" applyBorder="1" applyAlignment="1" applyProtection="1">
      <alignment horizontal="right"/>
    </xf>
    <xf numFmtId="0" fontId="17" fillId="0" borderId="16" xfId="0" applyNumberFormat="1" applyFont="1" applyFill="1" applyBorder="1" applyAlignment="1" applyProtection="1">
      <alignment horizontal="right"/>
    </xf>
    <xf numFmtId="10" fontId="16" fillId="0" borderId="66" xfId="0" applyNumberFormat="1" applyFont="1" applyFill="1" applyBorder="1" applyAlignment="1" applyProtection="1"/>
    <xf numFmtId="164" fontId="16" fillId="0" borderId="66" xfId="0" applyNumberFormat="1" applyFont="1" applyFill="1" applyBorder="1" applyAlignment="1" applyProtection="1">
      <alignment horizontal="center"/>
    </xf>
    <xf numFmtId="164" fontId="16" fillId="0" borderId="22" xfId="0" applyNumberFormat="1" applyFont="1" applyFill="1" applyBorder="1" applyAlignment="1" applyProtection="1">
      <alignment horizontal="right"/>
    </xf>
    <xf numFmtId="164" fontId="17" fillId="0" borderId="22" xfId="0" applyNumberFormat="1" applyFont="1" applyFill="1" applyBorder="1" applyAlignment="1" applyProtection="1"/>
    <xf numFmtId="3" fontId="17" fillId="0" borderId="16" xfId="0" applyNumberFormat="1" applyFont="1" applyFill="1" applyBorder="1" applyAlignment="1" applyProtection="1">
      <alignment horizontal="center"/>
    </xf>
    <xf numFmtId="164" fontId="16" fillId="0" borderId="16" xfId="0" applyNumberFormat="1" applyFont="1" applyFill="1" applyBorder="1" applyAlignment="1" applyProtection="1">
      <alignment horizontal="right"/>
    </xf>
    <xf numFmtId="3" fontId="16" fillId="0" borderId="16" xfId="0" applyNumberFormat="1" applyFont="1" applyFill="1" applyBorder="1" applyAlignment="1" applyProtection="1">
      <alignment horizontal="center"/>
    </xf>
    <xf numFmtId="0" fontId="17" fillId="0" borderId="22" xfId="0" applyNumberFormat="1" applyFont="1" applyFill="1" applyBorder="1" applyAlignment="1" applyProtection="1"/>
    <xf numFmtId="10" fontId="16" fillId="0" borderId="23" xfId="0" applyNumberFormat="1" applyFont="1" applyFill="1" applyBorder="1" applyAlignment="1" applyProtection="1"/>
    <xf numFmtId="3" fontId="17" fillId="0" borderId="32" xfId="0" applyNumberFormat="1" applyFont="1" applyFill="1" applyBorder="1" applyAlignment="1" applyProtection="1"/>
    <xf numFmtId="0" fontId="3" fillId="0" borderId="21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/>
    <xf numFmtId="0" fontId="6" fillId="0" borderId="21" xfId="0" applyNumberFormat="1" applyFont="1" applyFill="1" applyBorder="1" applyAlignment="1" applyProtection="1"/>
    <xf numFmtId="0" fontId="4" fillId="0" borderId="21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/>
    <xf numFmtId="0" fontId="3" fillId="0" borderId="21" xfId="0" applyNumberFormat="1" applyFont="1" applyFill="1" applyBorder="1" applyAlignment="1" applyProtection="1">
      <alignment horizontal="center"/>
    </xf>
    <xf numFmtId="0" fontId="3" fillId="0" borderId="16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6" fillId="0" borderId="16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/>
    <xf numFmtId="0" fontId="3" fillId="0" borderId="16" xfId="0" applyNumberFormat="1" applyFont="1" applyFill="1" applyBorder="1" applyAlignment="1" applyProtection="1">
      <alignment horizontal="center"/>
    </xf>
    <xf numFmtId="3" fontId="6" fillId="0" borderId="16" xfId="0" applyNumberFormat="1" applyFont="1" applyFill="1" applyBorder="1" applyAlignment="1" applyProtection="1"/>
    <xf numFmtId="3" fontId="5" fillId="0" borderId="16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>
      <alignment horizontal="right"/>
    </xf>
    <xf numFmtId="3" fontId="8" fillId="0" borderId="22" xfId="0" applyNumberFormat="1" applyFont="1" applyFill="1" applyBorder="1" applyAlignment="1" applyProtection="1"/>
    <xf numFmtId="3" fontId="3" fillId="0" borderId="22" xfId="0" applyNumberFormat="1" applyFont="1" applyFill="1" applyBorder="1" applyAlignment="1" applyProtection="1"/>
    <xf numFmtId="0" fontId="5" fillId="0" borderId="22" xfId="0" applyNumberFormat="1" applyFont="1" applyFill="1" applyBorder="1" applyAlignment="1" applyProtection="1"/>
    <xf numFmtId="0" fontId="6" fillId="0" borderId="22" xfId="0" applyNumberFormat="1" applyFont="1" applyFill="1" applyBorder="1" applyAlignment="1" applyProtection="1"/>
    <xf numFmtId="0" fontId="4" fillId="0" borderId="22" xfId="0" applyNumberFormat="1" applyFont="1" applyFill="1" applyBorder="1" applyAlignment="1" applyProtection="1"/>
    <xf numFmtId="3" fontId="4" fillId="0" borderId="22" xfId="0" applyNumberFormat="1" applyFont="1" applyFill="1" applyBorder="1" applyAlignment="1" applyProtection="1"/>
    <xf numFmtId="3" fontId="4" fillId="0" borderId="22" xfId="0" applyNumberFormat="1" applyFont="1" applyFill="1" applyBorder="1" applyAlignment="1" applyProtection="1">
      <alignment horizontal="right"/>
    </xf>
    <xf numFmtId="0" fontId="4" fillId="0" borderId="22" xfId="0" applyNumberFormat="1" applyFont="1" applyFill="1" applyBorder="1" applyAlignment="1" applyProtection="1">
      <alignment horizontal="right"/>
    </xf>
    <xf numFmtId="3" fontId="8" fillId="0" borderId="67" xfId="0" applyNumberFormat="1" applyFont="1" applyFill="1" applyBorder="1" applyAlignment="1" applyProtection="1"/>
    <xf numFmtId="3" fontId="3" fillId="0" borderId="67" xfId="0" applyNumberFormat="1" applyFont="1" applyFill="1" applyBorder="1" applyAlignment="1" applyProtection="1"/>
    <xf numFmtId="3" fontId="7" fillId="0" borderId="67" xfId="0" applyNumberFormat="1" applyFont="1" applyFill="1" applyBorder="1" applyAlignment="1" applyProtection="1"/>
    <xf numFmtId="3" fontId="4" fillId="0" borderId="67" xfId="0" applyNumberFormat="1" applyFont="1" applyFill="1" applyBorder="1" applyAlignment="1" applyProtection="1"/>
    <xf numFmtId="3" fontId="4" fillId="0" borderId="67" xfId="0" applyNumberFormat="1" applyFont="1" applyFill="1" applyBorder="1" applyAlignment="1" applyProtection="1">
      <alignment horizontal="right"/>
    </xf>
    <xf numFmtId="3" fontId="7" fillId="0" borderId="16" xfId="0" applyNumberFormat="1" applyFont="1" applyFill="1" applyBorder="1" applyAlignment="1" applyProtection="1"/>
    <xf numFmtId="0" fontId="4" fillId="0" borderId="16" xfId="0" applyNumberFormat="1" applyFont="1" applyFill="1" applyBorder="1" applyAlignment="1" applyProtection="1">
      <alignment horizontal="right"/>
    </xf>
    <xf numFmtId="3" fontId="5" fillId="0" borderId="22" xfId="0" applyNumberFormat="1" applyFont="1" applyFill="1" applyBorder="1" applyAlignment="1" applyProtection="1"/>
    <xf numFmtId="3" fontId="6" fillId="0" borderId="22" xfId="0" applyNumberFormat="1" applyFont="1" applyFill="1" applyBorder="1" applyAlignment="1" applyProtection="1"/>
    <xf numFmtId="3" fontId="8" fillId="0" borderId="23" xfId="0" applyNumberFormat="1" applyFont="1" applyFill="1" applyBorder="1" applyAlignment="1" applyProtection="1"/>
    <xf numFmtId="3" fontId="3" fillId="0" borderId="23" xfId="0" applyNumberFormat="1" applyFont="1" applyFill="1" applyBorder="1" applyAlignment="1" applyProtection="1"/>
    <xf numFmtId="3" fontId="7" fillId="0" borderId="23" xfId="0" applyNumberFormat="1" applyFont="1" applyFill="1" applyBorder="1" applyAlignment="1" applyProtection="1"/>
    <xf numFmtId="3" fontId="4" fillId="0" borderId="23" xfId="0" applyNumberFormat="1" applyFont="1" applyFill="1" applyBorder="1" applyAlignment="1" applyProtection="1"/>
    <xf numFmtId="3" fontId="4" fillId="0" borderId="23" xfId="0" applyNumberFormat="1" applyFont="1" applyFill="1" applyBorder="1" applyAlignment="1" applyProtection="1">
      <alignment horizontal="right"/>
    </xf>
    <xf numFmtId="164" fontId="6" fillId="0" borderId="16" xfId="0" applyNumberFormat="1" applyFont="1" applyFill="1" applyBorder="1" applyAlignment="1" applyProtection="1"/>
    <xf numFmtId="164" fontId="6" fillId="0" borderId="16" xfId="0" applyNumberFormat="1" applyFont="1" applyFill="1" applyBorder="1" applyAlignment="1" applyProtection="1">
      <alignment horizontal="center"/>
    </xf>
    <xf numFmtId="0" fontId="5" fillId="0" borderId="16" xfId="0" applyNumberFormat="1" applyFont="1" applyFill="1" applyBorder="1" applyAlignment="1" applyProtection="1">
      <alignment horizontal="right"/>
    </xf>
    <xf numFmtId="0" fontId="6" fillId="0" borderId="16" xfId="0" applyNumberFormat="1" applyFont="1" applyFill="1" applyBorder="1" applyAlignment="1" applyProtection="1">
      <alignment horizontal="right"/>
    </xf>
    <xf numFmtId="164" fontId="6" fillId="0" borderId="22" xfId="0" applyNumberFormat="1" applyFont="1" applyFill="1" applyBorder="1" applyAlignment="1" applyProtection="1"/>
    <xf numFmtId="0" fontId="7" fillId="0" borderId="16" xfId="0" applyNumberFormat="1" applyFont="1" applyFill="1" applyBorder="1" applyAlignment="1" applyProtection="1">
      <alignment horizontal="right"/>
    </xf>
    <xf numFmtId="3" fontId="7" fillId="0" borderId="16" xfId="0" applyNumberFormat="1" applyFont="1" applyFill="1" applyBorder="1" applyAlignment="1" applyProtection="1">
      <alignment horizontal="right"/>
    </xf>
    <xf numFmtId="3" fontId="5" fillId="0" borderId="16" xfId="0" applyNumberFormat="1" applyFont="1" applyFill="1" applyBorder="1" applyAlignment="1" applyProtection="1">
      <alignment horizontal="right"/>
    </xf>
    <xf numFmtId="3" fontId="6" fillId="0" borderId="16" xfId="0" applyNumberFormat="1" applyFont="1" applyFill="1" applyBorder="1" applyAlignment="1" applyProtection="1">
      <alignment horizontal="right"/>
    </xf>
    <xf numFmtId="0" fontId="6" fillId="0" borderId="16" xfId="0" applyNumberFormat="1" applyFont="1" applyFill="1" applyBorder="1" applyAlignment="1" applyProtection="1">
      <alignment horizontal="center"/>
    </xf>
    <xf numFmtId="164" fontId="6" fillId="0" borderId="22" xfId="0" applyNumberFormat="1" applyFont="1" applyFill="1" applyBorder="1" applyAlignment="1" applyProtection="1">
      <alignment horizontal="center"/>
    </xf>
    <xf numFmtId="0" fontId="6" fillId="0" borderId="22" xfId="0" applyNumberFormat="1" applyFont="1" applyFill="1" applyBorder="1" applyAlignment="1" applyProtection="1">
      <alignment horizontal="center"/>
    </xf>
    <xf numFmtId="3" fontId="6" fillId="0" borderId="22" xfId="0" applyNumberFormat="1" applyFont="1" applyFill="1" applyBorder="1" applyAlignment="1" applyProtection="1">
      <alignment horizontal="right"/>
    </xf>
    <xf numFmtId="3" fontId="8" fillId="0" borderId="16" xfId="0" applyNumberFormat="1" applyFont="1" applyFill="1" applyBorder="1" applyAlignment="1" applyProtection="1">
      <alignment horizontal="right"/>
    </xf>
    <xf numFmtId="3" fontId="3" fillId="0" borderId="16" xfId="0" applyNumberFormat="1" applyFont="1" applyFill="1" applyBorder="1" applyAlignment="1" applyProtection="1">
      <alignment horizontal="right"/>
    </xf>
    <xf numFmtId="0" fontId="3" fillId="0" borderId="16" xfId="0" applyNumberFormat="1" applyFont="1" applyFill="1" applyBorder="1" applyAlignment="1" applyProtection="1">
      <alignment horizontal="right"/>
    </xf>
    <xf numFmtId="3" fontId="8" fillId="0" borderId="22" xfId="0" applyNumberFormat="1" applyFont="1" applyFill="1" applyBorder="1" applyAlignment="1" applyProtection="1">
      <alignment horizontal="right"/>
    </xf>
    <xf numFmtId="3" fontId="3" fillId="0" borderId="22" xfId="0" applyNumberFormat="1" applyFont="1" applyFill="1" applyBorder="1" applyAlignment="1" applyProtection="1">
      <alignment horizontal="right"/>
    </xf>
    <xf numFmtId="0" fontId="3" fillId="0" borderId="22" xfId="0" applyNumberFormat="1" applyFont="1" applyFill="1" applyBorder="1" applyAlignment="1" applyProtection="1">
      <alignment horizontal="right"/>
    </xf>
    <xf numFmtId="0" fontId="7" fillId="0" borderId="16" xfId="0" applyNumberFormat="1" applyFont="1" applyFill="1" applyBorder="1" applyAlignment="1" applyProtection="1"/>
    <xf numFmtId="0" fontId="8" fillId="0" borderId="16" xfId="0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right"/>
    </xf>
    <xf numFmtId="0" fontId="8" fillId="0" borderId="22" xfId="0" applyNumberFormat="1" applyFont="1" applyFill="1" applyBorder="1" applyAlignment="1" applyProtection="1">
      <alignment horizontal="right"/>
    </xf>
    <xf numFmtId="164" fontId="3" fillId="0" borderId="16" xfId="0" applyNumberFormat="1" applyFont="1" applyFill="1" applyBorder="1" applyAlignment="1" applyProtection="1"/>
    <xf numFmtId="164" fontId="4" fillId="0" borderId="22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/>
    <xf numFmtId="3" fontId="6" fillId="0" borderId="21" xfId="0" applyNumberFormat="1" applyFont="1" applyFill="1" applyBorder="1" applyAlignment="1" applyProtection="1">
      <alignment horizontal="center"/>
    </xf>
    <xf numFmtId="3" fontId="6" fillId="0" borderId="21" xfId="0" applyNumberFormat="1" applyFont="1" applyFill="1" applyBorder="1" applyAlignment="1" applyProtection="1"/>
    <xf numFmtId="3" fontId="4" fillId="0" borderId="21" xfId="0" applyNumberFormat="1" applyFont="1" applyFill="1" applyBorder="1" applyAlignment="1" applyProtection="1">
      <alignment horizontal="right"/>
    </xf>
    <xf numFmtId="0" fontId="4" fillId="0" borderId="21" xfId="0" applyNumberFormat="1" applyFont="1" applyFill="1" applyBorder="1" applyAlignment="1" applyProtection="1">
      <alignment horizontal="right"/>
    </xf>
    <xf numFmtId="164" fontId="3" fillId="0" borderId="16" xfId="0" applyNumberFormat="1" applyFont="1" applyFill="1" applyBorder="1" applyAlignment="1" applyProtection="1">
      <alignment horizontal="right"/>
    </xf>
    <xf numFmtId="164" fontId="8" fillId="0" borderId="16" xfId="0" applyNumberFormat="1" applyFont="1" applyFill="1" applyBorder="1" applyAlignment="1" applyProtection="1">
      <alignment horizontal="right"/>
    </xf>
    <xf numFmtId="3" fontId="6" fillId="0" borderId="21" xfId="0" applyNumberFormat="1" applyFont="1" applyFill="1" applyBorder="1" applyAlignment="1" applyProtection="1">
      <alignment horizontal="right"/>
    </xf>
    <xf numFmtId="0" fontId="8" fillId="0" borderId="16" xfId="0" applyNumberFormat="1" applyFont="1" applyFill="1" applyBorder="1" applyAlignment="1" applyProtection="1">
      <alignment horizontal="right"/>
    </xf>
    <xf numFmtId="4" fontId="8" fillId="0" borderId="16" xfId="0" applyNumberFormat="1" applyFont="1" applyFill="1" applyBorder="1" applyAlignment="1" applyProtection="1">
      <alignment horizontal="right"/>
    </xf>
    <xf numFmtId="0" fontId="5" fillId="0" borderId="21" xfId="0" applyNumberFormat="1" applyFont="1" applyFill="1" applyBorder="1" applyAlignment="1" applyProtection="1">
      <alignment horizontal="right"/>
    </xf>
    <xf numFmtId="0" fontId="6" fillId="0" borderId="21" xfId="0" applyNumberFormat="1" applyFont="1" applyFill="1" applyBorder="1" applyAlignment="1" applyProtection="1">
      <alignment horizontal="right"/>
    </xf>
    <xf numFmtId="3" fontId="3" fillId="0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Fill="1" applyBorder="1" applyAlignment="1" applyProtection="1">
      <alignment horizontal="right"/>
    </xf>
    <xf numFmtId="164" fontId="6" fillId="0" borderId="66" xfId="0" applyNumberFormat="1" applyFont="1" applyFill="1" applyBorder="1" applyAlignment="1" applyProtection="1">
      <alignment horizontal="center"/>
    </xf>
    <xf numFmtId="0" fontId="7" fillId="0" borderId="21" xfId="0" applyNumberFormat="1" applyFont="1" applyFill="1" applyBorder="1" applyAlignment="1" applyProtection="1"/>
    <xf numFmtId="0" fontId="8" fillId="0" borderId="21" xfId="0" applyNumberFormat="1" applyFont="1" applyFill="1" applyBorder="1" applyAlignment="1" applyProtection="1"/>
    <xf numFmtId="3" fontId="7" fillId="0" borderId="22" xfId="0" applyNumberFormat="1" applyFont="1" applyFill="1" applyBorder="1" applyAlignment="1" applyProtection="1"/>
    <xf numFmtId="164" fontId="5" fillId="0" borderId="22" xfId="0" applyNumberFormat="1" applyFont="1" applyFill="1" applyBorder="1" applyAlignment="1" applyProtection="1"/>
    <xf numFmtId="164" fontId="4" fillId="0" borderId="22" xfId="0" applyNumberFormat="1" applyFont="1" applyFill="1" applyBorder="1" applyAlignment="1" applyProtection="1">
      <alignment horizontal="right"/>
    </xf>
    <xf numFmtId="164" fontId="7" fillId="0" borderId="22" xfId="0" applyNumberFormat="1" applyFont="1" applyFill="1" applyBorder="1" applyAlignment="1" applyProtection="1"/>
    <xf numFmtId="3" fontId="7" fillId="0" borderId="16" xfId="0" applyNumberFormat="1" applyFont="1" applyFill="1" applyBorder="1" applyAlignment="1" applyProtection="1">
      <alignment horizontal="center"/>
    </xf>
    <xf numFmtId="164" fontId="5" fillId="0" borderId="16" xfId="0" applyNumberFormat="1" applyFont="1" applyFill="1" applyBorder="1" applyAlignment="1" applyProtection="1"/>
    <xf numFmtId="164" fontId="4" fillId="0" borderId="16" xfId="0" applyNumberFormat="1" applyFont="1" applyFill="1" applyBorder="1" applyAlignment="1" applyProtection="1">
      <alignment horizontal="right"/>
    </xf>
    <xf numFmtId="164" fontId="7" fillId="0" borderId="16" xfId="0" applyNumberFormat="1" applyFont="1" applyFill="1" applyBorder="1" applyAlignment="1" applyProtection="1"/>
    <xf numFmtId="3" fontId="6" fillId="0" borderId="67" xfId="0" applyNumberFormat="1" applyFont="1" applyFill="1" applyBorder="1" applyAlignment="1" applyProtection="1"/>
    <xf numFmtId="3" fontId="5" fillId="0" borderId="16" xfId="0" applyNumberFormat="1" applyFont="1" applyFill="1" applyBorder="1" applyAlignment="1" applyProtection="1">
      <alignment horizontal="center"/>
    </xf>
    <xf numFmtId="0" fontId="7" fillId="0" borderId="22" xfId="0" applyNumberFormat="1" applyFont="1" applyFill="1" applyBorder="1" applyAlignment="1" applyProtection="1"/>
    <xf numFmtId="0" fontId="8" fillId="0" borderId="22" xfId="0" applyNumberFormat="1" applyFont="1" applyFill="1" applyBorder="1" applyAlignment="1" applyProtection="1"/>
    <xf numFmtId="166" fontId="4" fillId="0" borderId="21" xfId="0" applyNumberFormat="1" applyFont="1" applyFill="1" applyBorder="1" applyAlignment="1" applyProtection="1"/>
    <xf numFmtId="166" fontId="4" fillId="0" borderId="16" xfId="0" applyNumberFormat="1" applyFont="1" applyFill="1" applyBorder="1" applyAlignment="1" applyProtection="1"/>
    <xf numFmtId="169" fontId="3" fillId="0" borderId="16" xfId="0" applyNumberFormat="1" applyFont="1" applyFill="1" applyBorder="1" applyAlignment="1" applyProtection="1"/>
    <xf numFmtId="4" fontId="3" fillId="0" borderId="16" xfId="0" applyNumberFormat="1" applyFont="1" applyFill="1" applyBorder="1" applyAlignment="1" applyProtection="1"/>
    <xf numFmtId="167" fontId="3" fillId="0" borderId="16" xfId="0" applyNumberFormat="1" applyFont="1" applyFill="1" applyBorder="1" applyAlignment="1" applyProtection="1"/>
    <xf numFmtId="0" fontId="3" fillId="0" borderId="22" xfId="0" applyNumberFormat="1" applyFont="1" applyFill="1" applyBorder="1" applyAlignment="1" applyProtection="1">
      <alignment horizontal="center"/>
    </xf>
    <xf numFmtId="3" fontId="3" fillId="0" borderId="22" xfId="0" applyNumberFormat="1" applyFont="1" applyFill="1" applyBorder="1" applyAlignment="1" applyProtection="1">
      <alignment horizontal="center"/>
    </xf>
    <xf numFmtId="4" fontId="3" fillId="0" borderId="22" xfId="0" applyNumberFormat="1" applyFont="1" applyFill="1" applyBorder="1" applyAlignment="1" applyProtection="1">
      <alignment horizontal="center"/>
    </xf>
    <xf numFmtId="166" fontId="3" fillId="0" borderId="22" xfId="0" applyNumberFormat="1" applyFont="1" applyFill="1" applyBorder="1" applyAlignment="1" applyProtection="1">
      <alignment horizontal="center"/>
    </xf>
    <xf numFmtId="3" fontId="3" fillId="0" borderId="16" xfId="0" applyNumberFormat="1" applyFont="1" applyFill="1" applyBorder="1" applyAlignment="1" applyProtection="1">
      <alignment horizontal="center"/>
    </xf>
    <xf numFmtId="4" fontId="3" fillId="0" borderId="16" xfId="0" applyNumberFormat="1" applyFont="1" applyFill="1" applyBorder="1" applyAlignment="1" applyProtection="1">
      <alignment horizontal="center"/>
    </xf>
    <xf numFmtId="166" fontId="3" fillId="0" borderId="16" xfId="0" applyNumberFormat="1" applyFont="1" applyFill="1" applyBorder="1" applyAlignment="1" applyProtection="1">
      <alignment horizontal="center"/>
    </xf>
    <xf numFmtId="4" fontId="4" fillId="0" borderId="16" xfId="0" applyNumberFormat="1" applyFont="1" applyFill="1" applyBorder="1" applyAlignment="1" applyProtection="1"/>
    <xf numFmtId="4" fontId="3" fillId="0" borderId="22" xfId="0" applyNumberFormat="1" applyFont="1" applyFill="1" applyBorder="1" applyAlignment="1" applyProtection="1"/>
    <xf numFmtId="167" fontId="3" fillId="0" borderId="22" xfId="0" applyNumberFormat="1" applyFont="1" applyFill="1" applyBorder="1" applyAlignment="1" applyProtection="1"/>
    <xf numFmtId="4" fontId="4" fillId="0" borderId="22" xfId="0" applyNumberFormat="1" applyFont="1" applyFill="1" applyBorder="1" applyAlignment="1" applyProtection="1"/>
    <xf numFmtId="166" fontId="4" fillId="0" borderId="22" xfId="0" applyNumberFormat="1" applyFont="1" applyFill="1" applyBorder="1" applyAlignment="1" applyProtection="1"/>
    <xf numFmtId="169" fontId="3" fillId="0" borderId="22" xfId="0" applyNumberFormat="1" applyFont="1" applyFill="1" applyBorder="1" applyAlignment="1" applyProtection="1"/>
    <xf numFmtId="0" fontId="3" fillId="0" borderId="22" xfId="0" applyNumberFormat="1" applyFont="1" applyFill="1" applyBorder="1" applyAlignment="1" applyProtection="1"/>
    <xf numFmtId="169" fontId="3" fillId="0" borderId="23" xfId="0" applyNumberFormat="1" applyFont="1" applyFill="1" applyBorder="1" applyAlignment="1" applyProtection="1"/>
    <xf numFmtId="4" fontId="3" fillId="0" borderId="23" xfId="0" applyNumberFormat="1" applyFont="1" applyFill="1" applyBorder="1" applyAlignment="1" applyProtection="1"/>
    <xf numFmtId="166" fontId="3" fillId="0" borderId="23" xfId="0" applyNumberFormat="1" applyFont="1" applyFill="1" applyBorder="1" applyAlignment="1" applyProtection="1"/>
    <xf numFmtId="0" fontId="5" fillId="0" borderId="21" xfId="0" applyNumberFormat="1" applyFont="1" applyBorder="1" applyAlignment="1" applyProtection="1"/>
    <xf numFmtId="3" fontId="4" fillId="2" borderId="21" xfId="0" applyNumberFormat="1" applyFont="1" applyFill="1" applyBorder="1" applyAlignment="1" applyProtection="1"/>
    <xf numFmtId="0" fontId="5" fillId="0" borderId="16" xfId="0" applyNumberFormat="1" applyFont="1" applyBorder="1" applyAlignment="1" applyProtection="1"/>
    <xf numFmtId="0" fontId="6" fillId="0" borderId="16" xfId="0" applyNumberFormat="1" applyFont="1" applyBorder="1" applyAlignment="1" applyProtection="1"/>
    <xf numFmtId="3" fontId="4" fillId="2" borderId="16" xfId="0" applyNumberFormat="1" applyFont="1" applyFill="1" applyBorder="1" applyAlignment="1" applyProtection="1"/>
    <xf numFmtId="3" fontId="6" fillId="20" borderId="16" xfId="0" applyNumberFormat="1" applyFont="1" applyFill="1" applyBorder="1" applyAlignment="1" applyProtection="1"/>
    <xf numFmtId="3" fontId="6" fillId="3" borderId="16" xfId="0" applyNumberFormat="1" applyFont="1" applyFill="1" applyBorder="1" applyAlignment="1" applyProtection="1"/>
    <xf numFmtId="3" fontId="4" fillId="3" borderId="16" xfId="0" applyNumberFormat="1" applyFont="1" applyFill="1" applyBorder="1" applyAlignment="1" applyProtection="1"/>
    <xf numFmtId="3" fontId="5" fillId="0" borderId="16" xfId="0" applyNumberFormat="1" applyFont="1" applyBorder="1" applyAlignment="1" applyProtection="1"/>
    <xf numFmtId="3" fontId="5" fillId="3" borderId="16" xfId="0" applyNumberFormat="1" applyFont="1" applyFill="1" applyBorder="1" applyAlignment="1" applyProtection="1"/>
    <xf numFmtId="3" fontId="4" fillId="4" borderId="16" xfId="0" applyNumberFormat="1" applyFont="1" applyFill="1" applyBorder="1" applyAlignment="1" applyProtection="1"/>
    <xf numFmtId="3" fontId="8" fillId="0" borderId="22" xfId="0" applyNumberFormat="1" applyFont="1" applyBorder="1" applyAlignment="1" applyProtection="1"/>
    <xf numFmtId="0" fontId="5" fillId="0" borderId="22" xfId="0" applyNumberFormat="1" applyFont="1" applyBorder="1" applyAlignment="1" applyProtection="1"/>
    <xf numFmtId="0" fontId="6" fillId="0" borderId="22" xfId="0" applyNumberFormat="1" applyFont="1" applyBorder="1" applyAlignment="1" applyProtection="1"/>
    <xf numFmtId="0" fontId="4" fillId="0" borderId="22" xfId="0" applyNumberFormat="1" applyFont="1" applyBorder="1" applyAlignment="1" applyProtection="1"/>
    <xf numFmtId="3" fontId="4" fillId="0" borderId="22" xfId="0" applyNumberFormat="1" applyFont="1" applyBorder="1" applyAlignment="1" applyProtection="1"/>
    <xf numFmtId="3" fontId="4" fillId="2" borderId="22" xfId="0" applyNumberFormat="1" applyFont="1" applyFill="1" applyBorder="1" applyAlignment="1" applyProtection="1"/>
    <xf numFmtId="3" fontId="4" fillId="0" borderId="22" xfId="0" applyNumberFormat="1" applyFont="1" applyBorder="1" applyAlignment="1" applyProtection="1">
      <alignment horizontal="right"/>
    </xf>
    <xf numFmtId="0" fontId="4" fillId="0" borderId="22" xfId="0" applyNumberFormat="1" applyFont="1" applyBorder="1" applyAlignment="1" applyProtection="1">
      <alignment horizontal="right"/>
    </xf>
    <xf numFmtId="3" fontId="8" fillId="3" borderId="67" xfId="0" applyNumberFormat="1" applyFont="1" applyFill="1" applyBorder="1" applyAlignment="1" applyProtection="1"/>
    <xf numFmtId="3" fontId="3" fillId="3" borderId="67" xfId="0" applyNumberFormat="1" applyFont="1" applyFill="1" applyBorder="1" applyAlignment="1" applyProtection="1"/>
    <xf numFmtId="3" fontId="7" fillId="3" borderId="67" xfId="0" applyNumberFormat="1" applyFont="1" applyFill="1" applyBorder="1" applyAlignment="1" applyProtection="1"/>
    <xf numFmtId="3" fontId="4" fillId="3" borderId="67" xfId="0" applyNumberFormat="1" applyFont="1" applyFill="1" applyBorder="1" applyAlignment="1" applyProtection="1"/>
    <xf numFmtId="3" fontId="4" fillId="2" borderId="67" xfId="0" applyNumberFormat="1" applyFont="1" applyFill="1" applyBorder="1" applyAlignment="1" applyProtection="1"/>
    <xf numFmtId="3" fontId="4" fillId="0" borderId="67" xfId="0" applyNumberFormat="1" applyFont="1" applyBorder="1" applyAlignment="1" applyProtection="1">
      <alignment horizontal="right"/>
    </xf>
    <xf numFmtId="3" fontId="8" fillId="3" borderId="16" xfId="0" applyNumberFormat="1" applyFont="1" applyFill="1" applyBorder="1" applyAlignment="1" applyProtection="1"/>
    <xf numFmtId="3" fontId="3" fillId="3" borderId="16" xfId="0" applyNumberFormat="1" applyFont="1" applyFill="1" applyBorder="1" applyAlignment="1" applyProtection="1"/>
    <xf numFmtId="3" fontId="7" fillId="3" borderId="16" xfId="0" applyNumberFormat="1" applyFont="1" applyFill="1" applyBorder="1" applyAlignment="1" applyProtection="1"/>
    <xf numFmtId="0" fontId="4" fillId="0" borderId="16" xfId="0" applyNumberFormat="1" applyFont="1" applyBorder="1" applyAlignment="1" applyProtection="1">
      <alignment horizontal="right"/>
    </xf>
    <xf numFmtId="3" fontId="8" fillId="5" borderId="22" xfId="0" applyNumberFormat="1" applyFont="1" applyFill="1" applyBorder="1" applyAlignment="1" applyProtection="1"/>
    <xf numFmtId="3" fontId="8" fillId="6" borderId="22" xfId="0" applyNumberFormat="1" applyFont="1" applyFill="1" applyBorder="1" applyAlignment="1" applyProtection="1"/>
    <xf numFmtId="3" fontId="3" fillId="6" borderId="22" xfId="0" applyNumberFormat="1" applyFont="1" applyFill="1" applyBorder="1" applyAlignment="1" applyProtection="1"/>
    <xf numFmtId="0" fontId="5" fillId="7" borderId="22" xfId="0" applyNumberFormat="1" applyFont="1" applyFill="1" applyBorder="1" applyAlignment="1" applyProtection="1"/>
    <xf numFmtId="3" fontId="5" fillId="6" borderId="22" xfId="0" applyNumberFormat="1" applyFont="1" applyFill="1" applyBorder="1" applyAlignment="1" applyProtection="1"/>
    <xf numFmtId="0" fontId="6" fillId="7" borderId="22" xfId="0" applyNumberFormat="1" applyFont="1" applyFill="1" applyBorder="1" applyAlignment="1" applyProtection="1"/>
    <xf numFmtId="3" fontId="6" fillId="6" borderId="22" xfId="0" applyNumberFormat="1" applyFont="1" applyFill="1" applyBorder="1" applyAlignment="1" applyProtection="1"/>
    <xf numFmtId="3" fontId="4" fillId="6" borderId="22" xfId="0" applyNumberFormat="1" applyFont="1" applyFill="1" applyBorder="1" applyAlignment="1" applyProtection="1"/>
    <xf numFmtId="3" fontId="4" fillId="7" borderId="22" xfId="0" applyNumberFormat="1" applyFont="1" applyFill="1" applyBorder="1" applyAlignment="1" applyProtection="1">
      <alignment horizontal="right"/>
    </xf>
    <xf numFmtId="0" fontId="4" fillId="7" borderId="22" xfId="0" applyNumberFormat="1" applyFont="1" applyFill="1" applyBorder="1" applyAlignment="1" applyProtection="1">
      <alignment horizontal="right"/>
    </xf>
    <xf numFmtId="3" fontId="5" fillId="0" borderId="22" xfId="0" applyNumberFormat="1" applyFont="1" applyBorder="1" applyAlignment="1" applyProtection="1"/>
    <xf numFmtId="3" fontId="6" fillId="0" borderId="22" xfId="0" applyNumberFormat="1" applyFont="1" applyBorder="1" applyAlignment="1" applyProtection="1"/>
    <xf numFmtId="3" fontId="6" fillId="5" borderId="22" xfId="0" applyNumberFormat="1" applyFont="1" applyFill="1" applyBorder="1" applyAlignment="1" applyProtection="1"/>
    <xf numFmtId="3" fontId="5" fillId="7" borderId="22" xfId="0" applyNumberFormat="1" applyFont="1" applyFill="1" applyBorder="1" applyAlignment="1" applyProtection="1"/>
    <xf numFmtId="3" fontId="6" fillId="7" borderId="22" xfId="0" applyNumberFormat="1" applyFont="1" applyFill="1" applyBorder="1" applyAlignment="1" applyProtection="1"/>
    <xf numFmtId="3" fontId="8" fillId="3" borderId="23" xfId="0" applyNumberFormat="1" applyFont="1" applyFill="1" applyBorder="1" applyAlignment="1" applyProtection="1"/>
    <xf numFmtId="3" fontId="4" fillId="3" borderId="23" xfId="0" applyNumberFormat="1" applyFont="1" applyFill="1" applyBorder="1" applyAlignment="1" applyProtection="1"/>
    <xf numFmtId="3" fontId="4" fillId="2" borderId="23" xfId="0" applyNumberFormat="1" applyFont="1" applyFill="1" applyBorder="1" applyAlignment="1" applyProtection="1"/>
    <xf numFmtId="3" fontId="4" fillId="0" borderId="23" xfId="0" applyNumberFormat="1" applyFont="1" applyBorder="1" applyAlignment="1" applyProtection="1">
      <alignment horizontal="right"/>
    </xf>
    <xf numFmtId="0" fontId="6" fillId="8" borderId="21" xfId="0" applyNumberFormat="1" applyFont="1" applyFill="1" applyBorder="1" applyAlignment="1" applyProtection="1"/>
    <xf numFmtId="164" fontId="6" fillId="8" borderId="16" xfId="0" applyNumberFormat="1" applyFont="1" applyFill="1" applyBorder="1" applyAlignment="1" applyProtection="1"/>
    <xf numFmtId="164" fontId="6" fillId="8" borderId="16" xfId="0" applyNumberFormat="1" applyFont="1" applyFill="1" applyBorder="1" applyAlignment="1" applyProtection="1">
      <alignment horizontal="center"/>
    </xf>
    <xf numFmtId="0" fontId="5" fillId="0" borderId="16" xfId="0" applyNumberFormat="1" applyFont="1" applyBorder="1" applyAlignment="1" applyProtection="1">
      <alignment horizontal="right"/>
    </xf>
    <xf numFmtId="0" fontId="6" fillId="0" borderId="16" xfId="0" applyNumberFormat="1" applyFont="1" applyBorder="1" applyAlignment="1" applyProtection="1">
      <alignment horizontal="right"/>
    </xf>
    <xf numFmtId="164" fontId="6" fillId="8" borderId="22" xfId="0" applyNumberFormat="1" applyFont="1" applyFill="1" applyBorder="1" applyAlignment="1" applyProtection="1"/>
    <xf numFmtId="0" fontId="7" fillId="3" borderId="16" xfId="0" applyNumberFormat="1" applyFont="1" applyFill="1" applyBorder="1" applyAlignment="1" applyProtection="1">
      <alignment horizontal="right"/>
    </xf>
    <xf numFmtId="3" fontId="7" fillId="3" borderId="16" xfId="0" applyNumberFormat="1" applyFont="1" applyFill="1" applyBorder="1" applyAlignment="1" applyProtection="1">
      <alignment horizontal="right"/>
    </xf>
    <xf numFmtId="0" fontId="6" fillId="8" borderId="22" xfId="0" applyNumberFormat="1" applyFont="1" applyFill="1" applyBorder="1" applyAlignment="1" applyProtection="1"/>
    <xf numFmtId="0" fontId="6" fillId="8" borderId="16" xfId="0" applyNumberFormat="1" applyFont="1" applyFill="1" applyBorder="1" applyAlignment="1" applyProtection="1"/>
    <xf numFmtId="3" fontId="5" fillId="0" borderId="16" xfId="0" applyNumberFormat="1" applyFont="1" applyBorder="1" applyAlignment="1" applyProtection="1">
      <alignment horizontal="right"/>
    </xf>
    <xf numFmtId="0" fontId="6" fillId="8" borderId="16" xfId="0" applyNumberFormat="1" applyFont="1" applyFill="1" applyBorder="1" applyAlignment="1" applyProtection="1">
      <alignment horizontal="center"/>
    </xf>
    <xf numFmtId="164" fontId="6" fillId="8" borderId="22" xfId="0" applyNumberFormat="1" applyFont="1" applyFill="1" applyBorder="1" applyAlignment="1" applyProtection="1">
      <alignment horizontal="center"/>
    </xf>
    <xf numFmtId="3" fontId="6" fillId="3" borderId="16" xfId="0" applyNumberFormat="1" applyFont="1" applyFill="1" applyBorder="1" applyAlignment="1" applyProtection="1">
      <alignment horizontal="right"/>
    </xf>
    <xf numFmtId="3" fontId="6" fillId="9" borderId="16" xfId="0" applyNumberFormat="1" applyFont="1" applyFill="1" applyBorder="1" applyAlignment="1" applyProtection="1"/>
    <xf numFmtId="3" fontId="4" fillId="9" borderId="16" xfId="0" applyNumberFormat="1" applyFont="1" applyFill="1" applyBorder="1" applyAlignment="1" applyProtection="1"/>
    <xf numFmtId="0" fontId="6" fillId="8" borderId="22" xfId="0" applyNumberFormat="1" applyFont="1" applyFill="1" applyBorder="1" applyAlignment="1" applyProtection="1">
      <alignment horizontal="center"/>
    </xf>
    <xf numFmtId="3" fontId="6" fillId="0" borderId="22" xfId="0" applyNumberFormat="1" applyFont="1" applyBorder="1" applyAlignment="1" applyProtection="1">
      <alignment horizontal="right"/>
    </xf>
    <xf numFmtId="3" fontId="8" fillId="3" borderId="16" xfId="0" applyNumberFormat="1" applyFont="1" applyFill="1" applyBorder="1" applyAlignment="1" applyProtection="1">
      <alignment horizontal="right"/>
    </xf>
    <xf numFmtId="3" fontId="3" fillId="3" borderId="16" xfId="0" applyNumberFormat="1" applyFont="1" applyFill="1" applyBorder="1" applyAlignment="1" applyProtection="1">
      <alignment horizontal="right"/>
    </xf>
    <xf numFmtId="0" fontId="3" fillId="3" borderId="16" xfId="0" applyNumberFormat="1" applyFont="1" applyFill="1" applyBorder="1" applyAlignment="1" applyProtection="1">
      <alignment horizontal="right"/>
    </xf>
    <xf numFmtId="3" fontId="8" fillId="6" borderId="22" xfId="0" applyNumberFormat="1" applyFont="1" applyFill="1" applyBorder="1" applyAlignment="1" applyProtection="1">
      <alignment horizontal="right"/>
    </xf>
    <xf numFmtId="3" fontId="3" fillId="6" borderId="22" xfId="0" applyNumberFormat="1" applyFont="1" applyFill="1" applyBorder="1" applyAlignment="1" applyProtection="1">
      <alignment horizontal="right"/>
    </xf>
    <xf numFmtId="0" fontId="3" fillId="6" borderId="22" xfId="0" applyNumberFormat="1" applyFont="1" applyFill="1" applyBorder="1" applyAlignment="1" applyProtection="1">
      <alignment horizontal="right"/>
    </xf>
    <xf numFmtId="0" fontId="8" fillId="0" borderId="16" xfId="0" applyNumberFormat="1" applyFont="1" applyBorder="1" applyAlignment="1" applyProtection="1"/>
    <xf numFmtId="3" fontId="6" fillId="6" borderId="16" xfId="0" applyNumberFormat="1" applyFont="1" applyFill="1" applyBorder="1" applyAlignment="1" applyProtection="1">
      <alignment horizontal="right"/>
    </xf>
    <xf numFmtId="3" fontId="4" fillId="6" borderId="16" xfId="0" applyNumberFormat="1" applyFont="1" applyFill="1" applyBorder="1" applyAlignment="1" applyProtection="1">
      <alignment horizontal="right"/>
    </xf>
    <xf numFmtId="3" fontId="5" fillId="6" borderId="16" xfId="0" applyNumberFormat="1" applyFont="1" applyFill="1" applyBorder="1" applyAlignment="1" applyProtection="1">
      <alignment horizontal="right"/>
    </xf>
    <xf numFmtId="164" fontId="4" fillId="0" borderId="21" xfId="0" applyNumberFormat="1" applyFont="1" applyBorder="1" applyAlignment="1" applyProtection="1"/>
    <xf numFmtId="0" fontId="7" fillId="6" borderId="22" xfId="0" applyNumberFormat="1" applyFont="1" applyFill="1" applyBorder="1" applyAlignment="1" applyProtection="1">
      <alignment horizontal="right"/>
    </xf>
    <xf numFmtId="0" fontId="8" fillId="6" borderId="22" xfId="0" applyNumberFormat="1" applyFont="1" applyFill="1" applyBorder="1" applyAlignment="1" applyProtection="1">
      <alignment horizontal="right"/>
    </xf>
    <xf numFmtId="164" fontId="3" fillId="3" borderId="16" xfId="0" applyNumberFormat="1" applyFont="1" applyFill="1" applyBorder="1" applyAlignment="1" applyProtection="1"/>
    <xf numFmtId="164" fontId="4" fillId="8" borderId="22" xfId="0" applyNumberFormat="1" applyFont="1" applyFill="1" applyBorder="1" applyAlignment="1" applyProtection="1"/>
    <xf numFmtId="3" fontId="6" fillId="10" borderId="22" xfId="0" applyNumberFormat="1" applyFont="1" applyFill="1" applyBorder="1" applyAlignment="1" applyProtection="1"/>
    <xf numFmtId="3" fontId="4" fillId="7" borderId="22" xfId="0" applyNumberFormat="1" applyFont="1" applyFill="1" applyBorder="1" applyAlignment="1" applyProtection="1"/>
    <xf numFmtId="0" fontId="4" fillId="7" borderId="22" xfId="0" applyNumberFormat="1" applyFont="1" applyFill="1" applyBorder="1" applyAlignment="1" applyProtection="1"/>
    <xf numFmtId="164" fontId="4" fillId="8" borderId="16" xfId="0" applyNumberFormat="1" applyFont="1" applyFill="1" applyBorder="1" applyAlignment="1" applyProtection="1"/>
    <xf numFmtId="3" fontId="6" fillId="10" borderId="16" xfId="0" applyNumberFormat="1" applyFont="1" applyFill="1" applyBorder="1" applyAlignment="1" applyProtection="1"/>
    <xf numFmtId="3" fontId="6" fillId="7" borderId="16" xfId="0" applyNumberFormat="1" applyFont="1" applyFill="1" applyBorder="1" applyAlignment="1" applyProtection="1"/>
    <xf numFmtId="0" fontId="4" fillId="10" borderId="21" xfId="0" applyNumberFormat="1" applyFont="1" applyFill="1" applyBorder="1" applyAlignment="1" applyProtection="1"/>
    <xf numFmtId="3" fontId="6" fillId="10" borderId="21" xfId="0" applyNumberFormat="1" applyFont="1" applyFill="1" applyBorder="1" applyAlignment="1" applyProtection="1">
      <alignment horizontal="center"/>
    </xf>
    <xf numFmtId="3" fontId="6" fillId="5" borderId="21" xfId="0" applyNumberFormat="1" applyFont="1" applyFill="1" applyBorder="1" applyAlignment="1" applyProtection="1"/>
    <xf numFmtId="0" fontId="4" fillId="7" borderId="21" xfId="0" applyNumberFormat="1" applyFont="1" applyFill="1" applyBorder="1" applyAlignment="1" applyProtection="1">
      <alignment horizontal="right"/>
    </xf>
    <xf numFmtId="0" fontId="4" fillId="6" borderId="21" xfId="0" applyNumberFormat="1" applyFont="1" applyFill="1" applyBorder="1" applyAlignment="1" applyProtection="1"/>
    <xf numFmtId="164" fontId="3" fillId="11" borderId="16" xfId="0" applyNumberFormat="1" applyFont="1" applyFill="1" applyBorder="1" applyAlignment="1" applyProtection="1">
      <alignment horizontal="right"/>
    </xf>
    <xf numFmtId="164" fontId="8" fillId="11" borderId="16" xfId="0" applyNumberFormat="1" applyFont="1" applyFill="1" applyBorder="1" applyAlignment="1" applyProtection="1">
      <alignment horizontal="right"/>
    </xf>
    <xf numFmtId="164" fontId="8" fillId="12" borderId="16" xfId="0" applyNumberFormat="1" applyFont="1" applyFill="1" applyBorder="1" applyAlignment="1" applyProtection="1">
      <alignment horizontal="right"/>
    </xf>
    <xf numFmtId="164" fontId="3" fillId="3" borderId="16" xfId="0" applyNumberFormat="1" applyFont="1" applyFill="1" applyBorder="1" applyAlignment="1" applyProtection="1">
      <alignment horizontal="right"/>
    </xf>
    <xf numFmtId="3" fontId="4" fillId="7" borderId="16" xfId="0" applyNumberFormat="1" applyFont="1" applyFill="1" applyBorder="1" applyAlignment="1" applyProtection="1">
      <alignment horizontal="right"/>
    </xf>
    <xf numFmtId="0" fontId="4" fillId="7" borderId="16" xfId="0" applyNumberFormat="1" applyFont="1" applyFill="1" applyBorder="1" applyAlignment="1" applyProtection="1">
      <alignment horizontal="right"/>
    </xf>
    <xf numFmtId="0" fontId="4" fillId="8" borderId="21" xfId="0" applyNumberFormat="1" applyFont="1" applyFill="1" applyBorder="1" applyAlignment="1" applyProtection="1">
      <alignment horizontal="right"/>
    </xf>
    <xf numFmtId="3" fontId="6" fillId="8" borderId="21" xfId="0" applyNumberFormat="1" applyFont="1" applyFill="1" applyBorder="1" applyAlignment="1" applyProtection="1">
      <alignment horizontal="right"/>
    </xf>
    <xf numFmtId="3" fontId="6" fillId="0" borderId="21" xfId="0" applyNumberFormat="1" applyFont="1" applyBorder="1" applyAlignment="1" applyProtection="1">
      <alignment horizontal="right"/>
    </xf>
    <xf numFmtId="3" fontId="4" fillId="9" borderId="21" xfId="0" applyNumberFormat="1" applyFont="1" applyFill="1" applyBorder="1" applyAlignment="1" applyProtection="1">
      <alignment horizontal="right"/>
    </xf>
    <xf numFmtId="0" fontId="3" fillId="8" borderId="16" xfId="0" applyNumberFormat="1" applyFont="1" applyFill="1" applyBorder="1" applyAlignment="1" applyProtection="1">
      <alignment horizontal="right"/>
    </xf>
    <xf numFmtId="3" fontId="8" fillId="8" borderId="16" xfId="0" applyNumberFormat="1" applyFont="1" applyFill="1" applyBorder="1" applyAlignment="1" applyProtection="1">
      <alignment horizontal="right"/>
    </xf>
    <xf numFmtId="0" fontId="3" fillId="6" borderId="16" xfId="0" applyNumberFormat="1" applyFont="1" applyFill="1" applyBorder="1" applyAlignment="1" applyProtection="1">
      <alignment horizontal="right"/>
    </xf>
    <xf numFmtId="0" fontId="4" fillId="13" borderId="16" xfId="0" applyNumberFormat="1" applyFont="1" applyFill="1" applyBorder="1" applyAlignment="1" applyProtection="1">
      <alignment horizontal="right"/>
    </xf>
    <xf numFmtId="3" fontId="6" fillId="13" borderId="16" xfId="0" applyNumberFormat="1" applyFont="1" applyFill="1" applyBorder="1" applyAlignment="1" applyProtection="1">
      <alignment horizontal="right"/>
    </xf>
    <xf numFmtId="3" fontId="4" fillId="9" borderId="16" xfId="0" applyNumberFormat="1" applyFont="1" applyFill="1" applyBorder="1" applyAlignment="1" applyProtection="1">
      <alignment horizontal="right"/>
    </xf>
    <xf numFmtId="0" fontId="5" fillId="7" borderId="16" xfId="0" applyNumberFormat="1" applyFont="1" applyFill="1" applyBorder="1" applyAlignment="1" applyProtection="1">
      <alignment horizontal="right"/>
    </xf>
    <xf numFmtId="0" fontId="6" fillId="7" borderId="16" xfId="0" applyNumberFormat="1" applyFont="1" applyFill="1" applyBorder="1" applyAlignment="1" applyProtection="1">
      <alignment horizontal="right"/>
    </xf>
    <xf numFmtId="0" fontId="8" fillId="14" borderId="16" xfId="0" applyNumberFormat="1" applyFont="1" applyFill="1" applyBorder="1" applyAlignment="1" applyProtection="1">
      <alignment horizontal="right"/>
    </xf>
    <xf numFmtId="3" fontId="8" fillId="14" borderId="16" xfId="0" applyNumberFormat="1" applyFont="1" applyFill="1" applyBorder="1" applyAlignment="1" applyProtection="1">
      <alignment horizontal="right"/>
    </xf>
    <xf numFmtId="3" fontId="4" fillId="3" borderId="16" xfId="0" applyNumberFormat="1" applyFont="1" applyFill="1" applyBorder="1" applyAlignment="1" applyProtection="1">
      <alignment horizontal="right"/>
    </xf>
    <xf numFmtId="0" fontId="5" fillId="6" borderId="16" xfId="0" applyNumberFormat="1" applyFont="1" applyFill="1" applyBorder="1" applyAlignment="1" applyProtection="1">
      <alignment horizontal="right"/>
    </xf>
    <xf numFmtId="0" fontId="6" fillId="6" borderId="16" xfId="0" applyNumberFormat="1" applyFont="1" applyFill="1" applyBorder="1" applyAlignment="1" applyProtection="1">
      <alignment horizontal="right"/>
    </xf>
    <xf numFmtId="0" fontId="4" fillId="8" borderId="22" xfId="0" applyNumberFormat="1" applyFont="1" applyFill="1" applyBorder="1" applyAlignment="1" applyProtection="1">
      <alignment horizontal="right"/>
    </xf>
    <xf numFmtId="3" fontId="6" fillId="8" borderId="22" xfId="0" applyNumberFormat="1" applyFont="1" applyFill="1" applyBorder="1" applyAlignment="1" applyProtection="1">
      <alignment horizontal="right"/>
    </xf>
    <xf numFmtId="3" fontId="8" fillId="2" borderId="22" xfId="0" applyNumberFormat="1" applyFont="1" applyFill="1" applyBorder="1" applyAlignment="1" applyProtection="1">
      <alignment horizontal="right"/>
    </xf>
    <xf numFmtId="3" fontId="8" fillId="15" borderId="22" xfId="0" applyNumberFormat="1" applyFont="1" applyFill="1" applyBorder="1" applyAlignment="1" applyProtection="1">
      <alignment horizontal="right"/>
    </xf>
    <xf numFmtId="3" fontId="3" fillId="16" borderId="22" xfId="0" applyNumberFormat="1" applyFont="1" applyFill="1" applyBorder="1" applyAlignment="1" applyProtection="1">
      <alignment horizontal="right"/>
    </xf>
    <xf numFmtId="3" fontId="8" fillId="13" borderId="16" xfId="0" applyNumberFormat="1" applyFont="1" applyFill="1" applyBorder="1" applyAlignment="1" applyProtection="1">
      <alignment horizontal="right"/>
    </xf>
    <xf numFmtId="3" fontId="3" fillId="9" borderId="16" xfId="0" applyNumberFormat="1" applyFont="1" applyFill="1" applyBorder="1" applyAlignment="1" applyProtection="1">
      <alignment horizontal="right"/>
    </xf>
    <xf numFmtId="3" fontId="3" fillId="7" borderId="16" xfId="0" applyNumberFormat="1" applyFont="1" applyFill="1" applyBorder="1" applyAlignment="1" applyProtection="1">
      <alignment horizontal="right"/>
    </xf>
    <xf numFmtId="3" fontId="6" fillId="7" borderId="21" xfId="0" applyNumberFormat="1" applyFont="1" applyFill="1" applyBorder="1" applyAlignment="1" applyProtection="1">
      <alignment horizontal="right"/>
    </xf>
    <xf numFmtId="0" fontId="5" fillId="7" borderId="21" xfId="0" applyNumberFormat="1" applyFont="1" applyFill="1" applyBorder="1" applyAlignment="1" applyProtection="1">
      <alignment horizontal="right"/>
    </xf>
    <xf numFmtId="0" fontId="6" fillId="7" borderId="21" xfId="0" applyNumberFormat="1" applyFont="1" applyFill="1" applyBorder="1" applyAlignment="1" applyProtection="1">
      <alignment horizontal="right"/>
    </xf>
    <xf numFmtId="0" fontId="8" fillId="0" borderId="21" xfId="0" applyNumberFormat="1" applyFont="1" applyBorder="1" applyAlignment="1" applyProtection="1"/>
    <xf numFmtId="3" fontId="7" fillId="0" borderId="22" xfId="0" applyNumberFormat="1" applyFont="1" applyBorder="1" applyAlignment="1" applyProtection="1"/>
    <xf numFmtId="3" fontId="4" fillId="2" borderId="22" xfId="0" applyNumberFormat="1" applyFont="1" applyFill="1" applyBorder="1" applyAlignment="1" applyProtection="1">
      <alignment horizontal="right"/>
    </xf>
    <xf numFmtId="164" fontId="5" fillId="0" borderId="22" xfId="0" applyNumberFormat="1" applyFont="1" applyBorder="1" applyAlignment="1" applyProtection="1"/>
    <xf numFmtId="164" fontId="4" fillId="0" borderId="22" xfId="0" applyNumberFormat="1" applyFont="1" applyBorder="1" applyAlignment="1" applyProtection="1">
      <alignment horizontal="right"/>
    </xf>
    <xf numFmtId="164" fontId="7" fillId="0" borderId="22" xfId="0" applyNumberFormat="1" applyFont="1" applyBorder="1" applyAlignment="1" applyProtection="1"/>
    <xf numFmtId="3" fontId="7" fillId="0" borderId="16" xfId="0" applyNumberFormat="1" applyFont="1" applyBorder="1" applyAlignment="1" applyProtection="1">
      <alignment horizontal="center"/>
    </xf>
    <xf numFmtId="164" fontId="7" fillId="0" borderId="16" xfId="0" applyNumberFormat="1" applyFont="1" applyBorder="1" applyAlignment="1" applyProtection="1"/>
    <xf numFmtId="3" fontId="6" fillId="20" borderId="67" xfId="0" applyNumberFormat="1" applyFont="1" applyFill="1" applyBorder="1" applyAlignment="1" applyProtection="1"/>
    <xf numFmtId="3" fontId="4" fillId="5" borderId="22" xfId="0" applyNumberFormat="1" applyFont="1" applyFill="1" applyBorder="1" applyAlignment="1" applyProtection="1">
      <alignment horizontal="right"/>
    </xf>
    <xf numFmtId="0" fontId="7" fillId="0" borderId="22" xfId="0" applyNumberFormat="1" applyFont="1" applyBorder="1" applyAlignment="1" applyProtection="1"/>
    <xf numFmtId="0" fontId="8" fillId="0" borderId="22" xfId="0" applyNumberFormat="1" applyFont="1" applyBorder="1" applyAlignment="1" applyProtection="1"/>
    <xf numFmtId="3" fontId="7" fillId="3" borderId="32" xfId="0" applyNumberFormat="1" applyFont="1" applyFill="1" applyBorder="1" applyAlignment="1" applyProtection="1"/>
    <xf numFmtId="3" fontId="8" fillId="3" borderId="32" xfId="0" applyNumberFormat="1" applyFont="1" applyFill="1" applyBorder="1" applyAlignment="1" applyProtection="1"/>
    <xf numFmtId="166" fontId="4" fillId="0" borderId="21" xfId="0" applyNumberFormat="1" applyFont="1" applyBorder="1" applyAlignment="1" applyProtection="1"/>
    <xf numFmtId="166" fontId="4" fillId="0" borderId="16" xfId="0" applyNumberFormat="1" applyFont="1" applyBorder="1" applyAlignment="1" applyProtection="1"/>
    <xf numFmtId="3" fontId="4" fillId="18" borderId="16" xfId="0" applyNumberFormat="1" applyFont="1" applyFill="1" applyBorder="1" applyAlignment="1" applyProtection="1"/>
    <xf numFmtId="169" fontId="3" fillId="3" borderId="16" xfId="0" applyNumberFormat="1" applyFont="1" applyFill="1" applyBorder="1" applyAlignment="1" applyProtection="1"/>
    <xf numFmtId="4" fontId="3" fillId="3" borderId="16" xfId="0" applyNumberFormat="1" applyFont="1" applyFill="1" applyBorder="1" applyAlignment="1" applyProtection="1"/>
    <xf numFmtId="167" fontId="3" fillId="3" borderId="16" xfId="0" applyNumberFormat="1" applyFont="1" applyFill="1" applyBorder="1" applyAlignment="1" applyProtection="1"/>
    <xf numFmtId="0" fontId="3" fillId="0" borderId="22" xfId="0" applyNumberFormat="1" applyFont="1" applyBorder="1" applyAlignment="1" applyProtection="1">
      <alignment horizontal="center"/>
    </xf>
    <xf numFmtId="3" fontId="3" fillId="0" borderId="22" xfId="0" applyNumberFormat="1" applyFont="1" applyBorder="1" applyAlignment="1" applyProtection="1">
      <alignment horizontal="center"/>
    </xf>
    <xf numFmtId="4" fontId="3" fillId="0" borderId="22" xfId="0" applyNumberFormat="1" applyFont="1" applyBorder="1" applyAlignment="1" applyProtection="1">
      <alignment horizontal="center"/>
    </xf>
    <xf numFmtId="166" fontId="3" fillId="0" borderId="22" xfId="0" applyNumberFormat="1" applyFont="1" applyBorder="1" applyAlignment="1" applyProtection="1">
      <alignment horizontal="center"/>
    </xf>
    <xf numFmtId="3" fontId="3" fillId="0" borderId="16" xfId="0" applyNumberFormat="1" applyFont="1" applyBorder="1" applyAlignment="1" applyProtection="1">
      <alignment horizontal="center"/>
    </xf>
    <xf numFmtId="4" fontId="3" fillId="0" borderId="16" xfId="0" applyNumberFormat="1" applyFont="1" applyBorder="1" applyAlignment="1" applyProtection="1">
      <alignment horizontal="center"/>
    </xf>
    <xf numFmtId="166" fontId="3" fillId="0" borderId="16" xfId="0" applyNumberFormat="1" applyFont="1" applyBorder="1" applyAlignment="1" applyProtection="1">
      <alignment horizontal="center"/>
    </xf>
    <xf numFmtId="4" fontId="4" fillId="0" borderId="16" xfId="0" applyNumberFormat="1" applyFont="1" applyBorder="1" applyAlignment="1" applyProtection="1"/>
    <xf numFmtId="4" fontId="3" fillId="0" borderId="22" xfId="0" applyNumberFormat="1" applyFont="1" applyBorder="1" applyAlignment="1" applyProtection="1"/>
    <xf numFmtId="167" fontId="3" fillId="0" borderId="22" xfId="0" applyNumberFormat="1" applyFont="1" applyBorder="1" applyAlignment="1" applyProtection="1"/>
    <xf numFmtId="4" fontId="4" fillId="0" borderId="22" xfId="0" applyNumberFormat="1" applyFont="1" applyBorder="1" applyAlignment="1" applyProtection="1"/>
    <xf numFmtId="166" fontId="4" fillId="0" borderId="22" xfId="0" applyNumberFormat="1" applyFont="1" applyBorder="1" applyAlignment="1" applyProtection="1"/>
    <xf numFmtId="3" fontId="4" fillId="0" borderId="66" xfId="0" applyNumberFormat="1" applyFont="1" applyBorder="1" applyAlignment="1" applyProtection="1"/>
    <xf numFmtId="4" fontId="4" fillId="0" borderId="66" xfId="0" applyNumberFormat="1" applyFont="1" applyBorder="1" applyAlignment="1" applyProtection="1"/>
    <xf numFmtId="166" fontId="4" fillId="0" borderId="66" xfId="0" applyNumberFormat="1" applyFont="1" applyBorder="1" applyAlignment="1" applyProtection="1"/>
    <xf numFmtId="4" fontId="3" fillId="0" borderId="16" xfId="0" applyNumberFormat="1" applyFont="1" applyBorder="1" applyAlignment="1" applyProtection="1"/>
    <xf numFmtId="167" fontId="3" fillId="0" borderId="16" xfId="0" applyNumberFormat="1" applyFont="1" applyBorder="1" applyAlignment="1" applyProtection="1"/>
    <xf numFmtId="169" fontId="3" fillId="17" borderId="16" xfId="0" applyNumberFormat="1" applyFont="1" applyFill="1" applyBorder="1" applyAlignment="1" applyProtection="1"/>
    <xf numFmtId="3" fontId="4" fillId="18" borderId="66" xfId="0" applyNumberFormat="1" applyFont="1" applyFill="1" applyBorder="1" applyAlignment="1" applyProtection="1"/>
    <xf numFmtId="3" fontId="4" fillId="18" borderId="67" xfId="0" applyNumberFormat="1" applyFont="1" applyFill="1" applyBorder="1" applyAlignment="1" applyProtection="1"/>
    <xf numFmtId="3" fontId="4" fillId="19" borderId="16" xfId="0" applyNumberFormat="1" applyFont="1" applyFill="1" applyBorder="1" applyAlignment="1" applyProtection="1"/>
    <xf numFmtId="3" fontId="3" fillId="3" borderId="22" xfId="0" applyNumberFormat="1" applyFont="1" applyFill="1" applyBorder="1" applyAlignment="1" applyProtection="1"/>
    <xf numFmtId="169" fontId="3" fillId="3" borderId="22" xfId="0" applyNumberFormat="1" applyFont="1" applyFill="1" applyBorder="1" applyAlignment="1" applyProtection="1"/>
    <xf numFmtId="4" fontId="3" fillId="3" borderId="22" xfId="0" applyNumberFormat="1" applyFont="1" applyFill="1" applyBorder="1" applyAlignment="1" applyProtection="1"/>
    <xf numFmtId="167" fontId="3" fillId="3" borderId="22" xfId="0" applyNumberFormat="1" applyFont="1" applyFill="1" applyBorder="1" applyAlignment="1" applyProtection="1"/>
    <xf numFmtId="3" fontId="3" fillId="3" borderId="23" xfId="0" applyNumberFormat="1" applyFont="1" applyFill="1" applyBorder="1" applyAlignment="1" applyProtection="1"/>
    <xf numFmtId="169" fontId="3" fillId="3" borderId="23" xfId="0" applyNumberFormat="1" applyFont="1" applyFill="1" applyBorder="1" applyAlignment="1" applyProtection="1"/>
    <xf numFmtId="4" fontId="3" fillId="3" borderId="23" xfId="0" applyNumberFormat="1" applyFont="1" applyFill="1" applyBorder="1" applyAlignment="1" applyProtection="1"/>
    <xf numFmtId="166" fontId="3" fillId="3" borderId="23" xfId="0" applyNumberFormat="1" applyFont="1" applyFill="1" applyBorder="1" applyAlignment="1" applyProtection="1"/>
    <xf numFmtId="3" fontId="5" fillId="0" borderId="67" xfId="0" applyNumberFormat="1" applyFont="1" applyBorder="1" applyAlignment="1" applyProtection="1"/>
    <xf numFmtId="3" fontId="5" fillId="3" borderId="67" xfId="0" applyNumberFormat="1" applyFont="1" applyFill="1" applyBorder="1" applyAlignment="1" applyProtection="1"/>
    <xf numFmtId="3" fontId="7" fillId="0" borderId="67" xfId="0" applyNumberFormat="1" applyFont="1" applyBorder="1" applyAlignment="1" applyProtection="1"/>
    <xf numFmtId="3" fontId="6" fillId="0" borderId="67" xfId="0" applyNumberFormat="1" applyFont="1" applyBorder="1" applyAlignment="1" applyProtection="1"/>
    <xf numFmtId="3" fontId="6" fillId="3" borderId="67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right"/>
    </xf>
    <xf numFmtId="0" fontId="16" fillId="0" borderId="0" xfId="0" applyNumberFormat="1" applyFont="1" applyFill="1" applyBorder="1" applyAlignment="1" applyProtection="1">
      <alignment horizontal="right"/>
    </xf>
    <xf numFmtId="3" fontId="16" fillId="0" borderId="23" xfId="0" applyNumberFormat="1" applyFont="1" applyFill="1" applyBorder="1" applyAlignment="1" applyProtection="1"/>
    <xf numFmtId="0" fontId="17" fillId="0" borderId="23" xfId="0" applyNumberFormat="1" applyFont="1" applyFill="1" applyBorder="1" applyAlignment="1" applyProtection="1"/>
    <xf numFmtId="166" fontId="16" fillId="0" borderId="21" xfId="0" applyNumberFormat="1" applyFont="1" applyFill="1" applyBorder="1" applyAlignment="1" applyProtection="1"/>
    <xf numFmtId="166" fontId="16" fillId="0" borderId="16" xfId="0" applyNumberFormat="1" applyFont="1" applyFill="1" applyBorder="1" applyAlignment="1" applyProtection="1"/>
    <xf numFmtId="0" fontId="17" fillId="0" borderId="22" xfId="0" applyNumberFormat="1" applyFont="1" applyFill="1" applyBorder="1" applyAlignment="1" applyProtection="1">
      <alignment horizontal="center"/>
    </xf>
    <xf numFmtId="3" fontId="17" fillId="0" borderId="22" xfId="0" applyNumberFormat="1" applyFont="1" applyFill="1" applyBorder="1" applyAlignment="1" applyProtection="1">
      <alignment horizontal="center"/>
    </xf>
    <xf numFmtId="4" fontId="17" fillId="0" borderId="22" xfId="0" applyNumberFormat="1" applyFont="1" applyFill="1" applyBorder="1" applyAlignment="1" applyProtection="1">
      <alignment horizontal="center"/>
    </xf>
    <xf numFmtId="166" fontId="17" fillId="0" borderId="22" xfId="0" applyNumberFormat="1" applyFont="1" applyFill="1" applyBorder="1" applyAlignment="1" applyProtection="1">
      <alignment horizontal="center"/>
    </xf>
    <xf numFmtId="4" fontId="17" fillId="0" borderId="16" xfId="0" applyNumberFormat="1" applyFont="1" applyFill="1" applyBorder="1" applyAlignment="1" applyProtection="1">
      <alignment horizontal="center"/>
    </xf>
    <xf numFmtId="166" fontId="17" fillId="0" borderId="16" xfId="0" applyNumberFormat="1" applyFont="1" applyFill="1" applyBorder="1" applyAlignment="1" applyProtection="1">
      <alignment horizontal="center"/>
    </xf>
    <xf numFmtId="167" fontId="17" fillId="0" borderId="16" xfId="0" applyNumberFormat="1" applyFont="1" applyFill="1" applyBorder="1" applyAlignment="1" applyProtection="1"/>
    <xf numFmtId="4" fontId="16" fillId="0" borderId="16" xfId="0" applyNumberFormat="1" applyFont="1" applyFill="1" applyBorder="1" applyAlignment="1" applyProtection="1"/>
    <xf numFmtId="4" fontId="17" fillId="0" borderId="22" xfId="0" applyNumberFormat="1" applyFont="1" applyFill="1" applyBorder="1" applyAlignment="1" applyProtection="1"/>
    <xf numFmtId="167" fontId="17" fillId="0" borderId="22" xfId="0" applyNumberFormat="1" applyFont="1" applyFill="1" applyBorder="1" applyAlignment="1" applyProtection="1"/>
    <xf numFmtId="4" fontId="16" fillId="0" borderId="22" xfId="0" applyNumberFormat="1" applyFont="1" applyFill="1" applyBorder="1" applyAlignment="1" applyProtection="1"/>
    <xf numFmtId="166" fontId="16" fillId="0" borderId="22" xfId="0" applyNumberFormat="1" applyFont="1" applyFill="1" applyBorder="1" applyAlignment="1" applyProtection="1"/>
    <xf numFmtId="4" fontId="17" fillId="0" borderId="16" xfId="0" applyNumberFormat="1" applyFont="1" applyFill="1" applyBorder="1" applyAlignment="1" applyProtection="1"/>
    <xf numFmtId="0" fontId="17" fillId="0" borderId="69" xfId="0" applyNumberFormat="1" applyFont="1" applyFill="1" applyBorder="1" applyAlignment="1" applyProtection="1"/>
    <xf numFmtId="0" fontId="17" fillId="0" borderId="66" xfId="0" applyNumberFormat="1" applyFont="1" applyFill="1" applyBorder="1" applyAlignment="1" applyProtection="1"/>
    <xf numFmtId="0" fontId="17" fillId="0" borderId="35" xfId="0" applyNumberFormat="1" applyFont="1" applyFill="1" applyBorder="1" applyAlignment="1" applyProtection="1"/>
    <xf numFmtId="3" fontId="17" fillId="0" borderId="66" xfId="0" applyNumberFormat="1" applyFont="1" applyFill="1" applyBorder="1" applyAlignment="1" applyProtection="1"/>
    <xf numFmtId="3" fontId="17" fillId="0" borderId="66" xfId="0" applyNumberFormat="1" applyFont="1" applyFill="1" applyBorder="1" applyAlignment="1" applyProtection="1">
      <alignment horizontal="center"/>
    </xf>
    <xf numFmtId="3" fontId="16" fillId="0" borderId="66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>
      <alignment horizontal="center"/>
    </xf>
    <xf numFmtId="0" fontId="8" fillId="0" borderId="16" xfId="0" applyNumberFormat="1" applyFont="1" applyFill="1" applyBorder="1" applyAlignment="1" applyProtection="1">
      <alignment horizontal="center"/>
    </xf>
    <xf numFmtId="0" fontId="7" fillId="0" borderId="22" xfId="0" applyNumberFormat="1" applyFont="1" applyFill="1" applyBorder="1" applyAlignment="1" applyProtection="1">
      <alignment horizontal="center"/>
    </xf>
    <xf numFmtId="0" fontId="5" fillId="0" borderId="22" xfId="0" applyNumberFormat="1" applyFont="1" applyFill="1" applyBorder="1" applyAlignment="1" applyProtection="1">
      <alignment horizontal="center"/>
    </xf>
    <xf numFmtId="3" fontId="7" fillId="0" borderId="22" xfId="0" applyNumberFormat="1" applyFont="1" applyFill="1" applyBorder="1" applyAlignment="1" applyProtection="1">
      <alignment horizontal="center"/>
    </xf>
    <xf numFmtId="0" fontId="8" fillId="0" borderId="22" xfId="0" applyNumberFormat="1" applyFont="1" applyFill="1" applyBorder="1" applyAlignment="1" applyProtection="1">
      <alignment horizontal="center"/>
    </xf>
    <xf numFmtId="0" fontId="3" fillId="0" borderId="69" xfId="0" applyNumberFormat="1" applyFont="1" applyFill="1" applyBorder="1" applyAlignment="1" applyProtection="1"/>
    <xf numFmtId="3" fontId="7" fillId="0" borderId="66" xfId="0" applyNumberFormat="1" applyFont="1" applyFill="1" applyBorder="1" applyAlignment="1" applyProtection="1"/>
    <xf numFmtId="3" fontId="8" fillId="0" borderId="66" xfId="0" applyNumberFormat="1" applyFont="1" applyFill="1" applyBorder="1" applyAlignment="1" applyProtection="1"/>
    <xf numFmtId="3" fontId="4" fillId="0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Fill="1" applyBorder="1" applyAlignment="1" applyProtection="1">
      <alignment horizontal="center"/>
    </xf>
    <xf numFmtId="3" fontId="6" fillId="0" borderId="66" xfId="0" applyNumberFormat="1" applyFont="1" applyFill="1" applyBorder="1" applyAlignment="1" applyProtection="1"/>
    <xf numFmtId="0" fontId="3" fillId="0" borderId="66" xfId="0" applyNumberFormat="1" applyFont="1" applyFill="1" applyBorder="1" applyAlignment="1" applyProtection="1"/>
    <xf numFmtId="3" fontId="3" fillId="0" borderId="66" xfId="0" applyNumberFormat="1" applyFont="1" applyFill="1" applyBorder="1" applyAlignment="1" applyProtection="1"/>
    <xf numFmtId="169" fontId="3" fillId="0" borderId="66" xfId="0" applyNumberFormat="1" applyFont="1" applyFill="1" applyBorder="1" applyAlignment="1" applyProtection="1"/>
    <xf numFmtId="4" fontId="3" fillId="0" borderId="66" xfId="0" applyNumberFormat="1" applyFont="1" applyFill="1" applyBorder="1" applyAlignment="1" applyProtection="1"/>
    <xf numFmtId="167" fontId="3" fillId="0" borderId="66" xfId="0" applyNumberFormat="1" applyFont="1" applyFill="1" applyBorder="1" applyAlignment="1" applyProtection="1"/>
    <xf numFmtId="0" fontId="3" fillId="0" borderId="66" xfId="0" applyNumberFormat="1" applyFont="1" applyBorder="1" applyAlignment="1" applyProtection="1"/>
    <xf numFmtId="3" fontId="7" fillId="3" borderId="66" xfId="0" applyNumberFormat="1" applyFont="1" applyFill="1" applyBorder="1" applyAlignment="1" applyProtection="1"/>
    <xf numFmtId="3" fontId="7" fillId="0" borderId="66" xfId="0" applyNumberFormat="1" applyFont="1" applyBorder="1" applyAlignment="1" applyProtection="1"/>
    <xf numFmtId="3" fontId="3" fillId="3" borderId="66" xfId="0" applyNumberFormat="1" applyFont="1" applyFill="1" applyBorder="1" applyAlignment="1" applyProtection="1">
      <alignment horizontal="right"/>
    </xf>
    <xf numFmtId="3" fontId="8" fillId="3" borderId="66" xfId="0" applyNumberFormat="1" applyFont="1" applyFill="1" applyBorder="1" applyAlignment="1" applyProtection="1"/>
    <xf numFmtId="3" fontId="8" fillId="0" borderId="66" xfId="0" applyNumberFormat="1" applyFont="1" applyBorder="1" applyAlignment="1" applyProtection="1"/>
    <xf numFmtId="0" fontId="7" fillId="0" borderId="16" xfId="0" applyNumberFormat="1" applyFont="1" applyBorder="1" applyAlignment="1" applyProtection="1">
      <alignment horizontal="center"/>
    </xf>
    <xf numFmtId="0" fontId="5" fillId="0" borderId="16" xfId="0" applyNumberFormat="1" applyFont="1" applyBorder="1" applyAlignment="1" applyProtection="1">
      <alignment horizontal="center"/>
    </xf>
    <xf numFmtId="0" fontId="8" fillId="0" borderId="16" xfId="0" applyNumberFormat="1" applyFont="1" applyBorder="1" applyAlignment="1" applyProtection="1">
      <alignment horizontal="center"/>
    </xf>
    <xf numFmtId="0" fontId="3" fillId="0" borderId="69" xfId="0" applyNumberFormat="1" applyFont="1" applyBorder="1" applyAlignment="1" applyProtection="1"/>
    <xf numFmtId="3" fontId="5" fillId="0" borderId="66" xfId="0" applyNumberFormat="1" applyFont="1" applyBorder="1" applyAlignment="1" applyProtection="1"/>
    <xf numFmtId="3" fontId="5" fillId="3" borderId="66" xfId="0" applyNumberFormat="1" applyFont="1" applyFill="1" applyBorder="1" applyAlignment="1" applyProtection="1"/>
    <xf numFmtId="3" fontId="6" fillId="20" borderId="66" xfId="0" applyNumberFormat="1" applyFont="1" applyFill="1" applyBorder="1" applyAlignment="1" applyProtection="1"/>
    <xf numFmtId="3" fontId="6" fillId="0" borderId="66" xfId="0" applyNumberFormat="1" applyFont="1" applyBorder="1" applyAlignment="1" applyProtection="1"/>
    <xf numFmtId="3" fontId="6" fillId="3" borderId="66" xfId="0" applyNumberFormat="1" applyFont="1" applyFill="1" applyBorder="1" applyAlignment="1" applyProtection="1"/>
    <xf numFmtId="3" fontId="4" fillId="17" borderId="66" xfId="0" applyNumberFormat="1" applyFont="1" applyFill="1" applyBorder="1" applyAlignment="1" applyProtection="1">
      <alignment horizontal="right"/>
    </xf>
    <xf numFmtId="3" fontId="7" fillId="0" borderId="66" xfId="0" applyNumberFormat="1" applyFont="1" applyBorder="1" applyAlignment="1" applyProtection="1">
      <alignment horizontal="center"/>
    </xf>
    <xf numFmtId="0" fontId="3" fillId="2" borderId="69" xfId="0" applyNumberFormat="1" applyFont="1" applyFill="1" applyBorder="1" applyAlignment="1" applyProtection="1"/>
    <xf numFmtId="3" fontId="7" fillId="0" borderId="66" xfId="0" applyNumberFormat="1" applyFont="1" applyBorder="1" applyAlignment="1" applyProtection="1">
      <alignment horizontal="right"/>
    </xf>
    <xf numFmtId="3" fontId="4" fillId="12" borderId="66" xfId="0" applyNumberFormat="1" applyFont="1" applyFill="1" applyBorder="1" applyAlignment="1" applyProtection="1">
      <alignment horizontal="right"/>
    </xf>
    <xf numFmtId="0" fontId="3" fillId="2" borderId="66" xfId="0" applyNumberFormat="1" applyFont="1" applyFill="1" applyBorder="1" applyAlignment="1" applyProtection="1"/>
    <xf numFmtId="3" fontId="3" fillId="3" borderId="66" xfId="0" applyNumberFormat="1" applyFont="1" applyFill="1" applyBorder="1" applyAlignment="1" applyProtection="1"/>
    <xf numFmtId="169" fontId="3" fillId="3" borderId="66" xfId="0" applyNumberFormat="1" applyFont="1" applyFill="1" applyBorder="1" applyAlignment="1" applyProtection="1"/>
    <xf numFmtId="4" fontId="3" fillId="3" borderId="66" xfId="0" applyNumberFormat="1" applyFont="1" applyFill="1" applyBorder="1" applyAlignment="1" applyProtection="1"/>
    <xf numFmtId="167" fontId="3" fillId="3" borderId="66" xfId="0" applyNumberFormat="1" applyFont="1" applyFill="1" applyBorder="1" applyAlignment="1" applyProtection="1"/>
    <xf numFmtId="0" fontId="3" fillId="0" borderId="68" xfId="0" applyNumberFormat="1" applyFont="1" applyBorder="1" applyAlignment="1" applyProtection="1">
      <alignment horizontal="center"/>
    </xf>
    <xf numFmtId="0" fontId="3" fillId="0" borderId="15" xfId="0" applyNumberFormat="1" applyFont="1" applyBorder="1" applyAlignment="1" applyProtection="1">
      <alignment horizontal="center"/>
    </xf>
    <xf numFmtId="0" fontId="3" fillId="0" borderId="70" xfId="0" applyNumberFormat="1" applyFont="1" applyBorder="1" applyAlignment="1" applyProtection="1">
      <alignment horizontal="center"/>
    </xf>
    <xf numFmtId="3" fontId="4" fillId="0" borderId="0" xfId="0" applyNumberFormat="1" applyFont="1" applyBorder="1" applyAlignment="1" applyProtection="1"/>
    <xf numFmtId="0" fontId="3" fillId="0" borderId="23" xfId="0" applyNumberFormat="1" applyFont="1" applyBorder="1" applyAlignment="1" applyProtection="1"/>
    <xf numFmtId="3" fontId="8" fillId="9" borderId="23" xfId="0" applyNumberFormat="1" applyFont="1" applyFill="1" applyBorder="1" applyAlignment="1" applyProtection="1">
      <alignment horizontal="right"/>
    </xf>
    <xf numFmtId="3" fontId="3" fillId="9" borderId="23" xfId="0" applyNumberFormat="1" applyFont="1" applyFill="1" applyBorder="1" applyAlignment="1" applyProtection="1">
      <alignment horizontal="right"/>
    </xf>
    <xf numFmtId="3" fontId="7" fillId="9" borderId="23" xfId="0" applyNumberFormat="1" applyFont="1" applyFill="1" applyBorder="1" applyAlignment="1" applyProtection="1">
      <alignment horizontal="right"/>
    </xf>
    <xf numFmtId="0" fontId="3" fillId="0" borderId="68" xfId="0" applyNumberFormat="1" applyFont="1" applyFill="1" applyBorder="1" applyAlignment="1" applyProtection="1">
      <alignment horizontal="center"/>
    </xf>
    <xf numFmtId="0" fontId="3" fillId="0" borderId="15" xfId="0" applyNumberFormat="1" applyFont="1" applyFill="1" applyBorder="1" applyAlignment="1" applyProtection="1">
      <alignment horizontal="center"/>
    </xf>
    <xf numFmtId="0" fontId="3" fillId="0" borderId="70" xfId="0" applyNumberFormat="1" applyFont="1" applyFill="1" applyBorder="1" applyAlignment="1" applyProtection="1">
      <alignment horizontal="center"/>
    </xf>
    <xf numFmtId="0" fontId="4" fillId="0" borderId="24" xfId="0" applyNumberFormat="1" applyFont="1" applyFill="1" applyBorder="1" applyAlignment="1" applyProtection="1"/>
    <xf numFmtId="0" fontId="4" fillId="0" borderId="25" xfId="0" applyNumberFormat="1" applyFont="1" applyFill="1" applyBorder="1" applyAlignment="1" applyProtection="1"/>
    <xf numFmtId="0" fontId="3" fillId="0" borderId="71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>
      <alignment horizontal="center"/>
    </xf>
    <xf numFmtId="0" fontId="3" fillId="0" borderId="35" xfId="0" applyNumberFormat="1" applyFont="1" applyFill="1" applyBorder="1" applyAlignment="1" applyProtection="1"/>
    <xf numFmtId="3" fontId="8" fillId="0" borderId="23" xfId="0" applyNumberFormat="1" applyFont="1" applyFill="1" applyBorder="1" applyAlignment="1" applyProtection="1">
      <alignment horizontal="right"/>
    </xf>
    <xf numFmtId="3" fontId="3" fillId="0" borderId="23" xfId="0" applyNumberFormat="1" applyFont="1" applyFill="1" applyBorder="1" applyAlignment="1" applyProtection="1">
      <alignment horizontal="right"/>
    </xf>
    <xf numFmtId="3" fontId="7" fillId="0" borderId="23" xfId="0" applyNumberFormat="1" applyFont="1" applyFill="1" applyBorder="1" applyAlignment="1" applyProtection="1">
      <alignment horizontal="right"/>
    </xf>
    <xf numFmtId="0" fontId="17" fillId="0" borderId="68" xfId="0" applyNumberFormat="1" applyFont="1" applyFill="1" applyBorder="1" applyAlignment="1" applyProtection="1">
      <alignment horizontal="center"/>
    </xf>
    <xf numFmtId="0" fontId="17" fillId="0" borderId="15" xfId="0" applyNumberFormat="1" applyFont="1" applyFill="1" applyBorder="1" applyAlignment="1" applyProtection="1">
      <alignment horizontal="center"/>
    </xf>
    <xf numFmtId="0" fontId="17" fillId="0" borderId="70" xfId="0" applyNumberFormat="1" applyFont="1" applyFill="1" applyBorder="1" applyAlignment="1" applyProtection="1">
      <alignment horizontal="center"/>
    </xf>
    <xf numFmtId="0" fontId="16" fillId="0" borderId="24" xfId="0" applyNumberFormat="1" applyFont="1" applyFill="1" applyBorder="1" applyAlignment="1" applyProtection="1"/>
    <xf numFmtId="0" fontId="16" fillId="0" borderId="25" xfId="0" applyNumberFormat="1" applyFont="1" applyFill="1" applyBorder="1" applyAlignment="1" applyProtection="1"/>
    <xf numFmtId="0" fontId="17" fillId="0" borderId="71" xfId="0" applyNumberFormat="1" applyFont="1" applyFill="1" applyBorder="1" applyAlignment="1" applyProtection="1"/>
    <xf numFmtId="0" fontId="17" fillId="0" borderId="14" xfId="0" applyNumberFormat="1" applyFont="1" applyFill="1" applyBorder="1" applyAlignment="1" applyProtection="1">
      <alignment horizontal="center"/>
    </xf>
    <xf numFmtId="0" fontId="3" fillId="0" borderId="72" xfId="0" applyNumberFormat="1" applyFont="1" applyBorder="1" applyAlignment="1" applyProtection="1"/>
    <xf numFmtId="0" fontId="4" fillId="0" borderId="16" xfId="0" applyNumberFormat="1" applyFont="1" applyBorder="1" applyAlignment="1" applyProtection="1">
      <alignment horizontal="left" indent="2"/>
    </xf>
    <xf numFmtId="0" fontId="4" fillId="0" borderId="10" xfId="0" applyNumberFormat="1" applyFont="1" applyFill="1" applyBorder="1" applyAlignment="1" applyProtection="1">
      <alignment horizontal="left" indent="2"/>
    </xf>
    <xf numFmtId="0" fontId="4" fillId="0" borderId="10" xfId="0" applyNumberFormat="1" applyFont="1" applyBorder="1" applyAlignment="1" applyProtection="1">
      <alignment horizontal="left" indent="2"/>
    </xf>
    <xf numFmtId="0" fontId="4" fillId="2" borderId="10" xfId="0" applyNumberFormat="1" applyFont="1" applyFill="1" applyBorder="1" applyAlignment="1" applyProtection="1">
      <alignment horizontal="left" indent="2"/>
    </xf>
    <xf numFmtId="0" fontId="16" fillId="0" borderId="16" xfId="0" applyNumberFormat="1" applyFont="1" applyFill="1" applyBorder="1" applyAlignment="1" applyProtection="1">
      <alignment horizontal="left" indent="2"/>
    </xf>
    <xf numFmtId="0" fontId="16" fillId="0" borderId="10" xfId="0" applyNumberFormat="1" applyFont="1" applyFill="1" applyBorder="1" applyAlignment="1" applyProtection="1">
      <alignment horizontal="left" indent="2"/>
    </xf>
    <xf numFmtId="0" fontId="4" fillId="0" borderId="26" xfId="0" applyNumberFormat="1" applyFont="1" applyFill="1" applyBorder="1" applyAlignment="1" applyProtection="1">
      <alignment horizontal="left" indent="2"/>
    </xf>
    <xf numFmtId="0" fontId="4" fillId="0" borderId="18" xfId="0" applyNumberFormat="1" applyFont="1" applyFill="1" applyBorder="1" applyAlignment="1" applyProtection="1">
      <alignment horizontal="left" indent="2"/>
    </xf>
    <xf numFmtId="0" fontId="4" fillId="0" borderId="28" xfId="0" applyNumberFormat="1" applyFont="1" applyFill="1" applyBorder="1" applyAlignment="1" applyProtection="1">
      <alignment horizontal="left" indent="2"/>
    </xf>
    <xf numFmtId="0" fontId="4" fillId="0" borderId="27" xfId="0" applyNumberFormat="1" applyFont="1" applyBorder="1" applyAlignment="1" applyProtection="1">
      <alignment horizontal="left" indent="2"/>
    </xf>
    <xf numFmtId="0" fontId="4" fillId="0" borderId="19" xfId="0" applyNumberFormat="1" applyFont="1" applyBorder="1" applyAlignment="1" applyProtection="1">
      <alignment horizontal="left" indent="2"/>
    </xf>
    <xf numFmtId="0" fontId="4" fillId="0" borderId="28" xfId="0" applyNumberFormat="1" applyFont="1" applyBorder="1" applyAlignment="1" applyProtection="1">
      <alignment horizontal="left" indent="2"/>
    </xf>
    <xf numFmtId="0" fontId="4" fillId="0" borderId="26" xfId="0" applyNumberFormat="1" applyFont="1" applyBorder="1" applyAlignment="1" applyProtection="1">
      <alignment horizontal="left" indent="2"/>
    </xf>
    <xf numFmtId="0" fontId="4" fillId="0" borderId="18" xfId="0" applyNumberFormat="1" applyFont="1" applyBorder="1" applyAlignment="1" applyProtection="1">
      <alignment horizontal="left" indent="2"/>
    </xf>
    <xf numFmtId="0" fontId="4" fillId="0" borderId="31" xfId="0" applyNumberFormat="1" applyFont="1" applyBorder="1" applyAlignment="1" applyProtection="1">
      <alignment horizontal="left" indent="2"/>
    </xf>
    <xf numFmtId="0" fontId="4" fillId="2" borderId="26" xfId="0" applyNumberFormat="1" applyFont="1" applyFill="1" applyBorder="1" applyAlignment="1" applyProtection="1">
      <alignment horizontal="left" indent="2"/>
    </xf>
    <xf numFmtId="0" fontId="4" fillId="2" borderId="18" xfId="0" applyNumberFormat="1" applyFont="1" applyFill="1" applyBorder="1" applyAlignment="1" applyProtection="1">
      <alignment horizontal="left" indent="2"/>
    </xf>
    <xf numFmtId="0" fontId="4" fillId="23" borderId="18" xfId="0" applyNumberFormat="1" applyFont="1" applyFill="1" applyBorder="1" applyAlignment="1" applyProtection="1">
      <alignment horizontal="left" indent="2"/>
    </xf>
    <xf numFmtId="3" fontId="6" fillId="21" borderId="31" xfId="0" applyNumberFormat="1" applyFont="1" applyFill="1" applyBorder="1" applyAlignment="1" applyProtection="1">
      <protection locked="0"/>
    </xf>
    <xf numFmtId="0" fontId="4" fillId="0" borderId="31" xfId="0" applyNumberFormat="1" applyFont="1" applyFill="1" applyBorder="1" applyAlignment="1" applyProtection="1">
      <alignment horizontal="left" indent="2"/>
    </xf>
    <xf numFmtId="0" fontId="3" fillId="0" borderId="30" xfId="0" applyNumberFormat="1" applyFont="1" applyFill="1" applyBorder="1" applyAlignment="1" applyProtection="1"/>
    <xf numFmtId="0" fontId="27" fillId="33" borderId="31" xfId="0" applyNumberFormat="1" applyFont="1" applyFill="1" applyBorder="1" applyAlignment="1" applyProtection="1">
      <alignment horizontal="center" wrapText="1"/>
    </xf>
    <xf numFmtId="0" fontId="16" fillId="23" borderId="32" xfId="0" applyFont="1" applyFill="1" applyBorder="1" applyAlignment="1">
      <alignment wrapText="1"/>
    </xf>
    <xf numFmtId="0" fontId="0" fillId="0" borderId="0" xfId="0" applyFill="1" applyProtection="1"/>
    <xf numFmtId="0" fontId="30" fillId="0" borderId="0" xfId="0" applyFont="1" applyFill="1" applyAlignment="1" applyProtection="1">
      <alignment horizontal="center"/>
    </xf>
    <xf numFmtId="0" fontId="31" fillId="0" borderId="74" xfId="0" applyFont="1" applyFill="1" applyBorder="1" applyProtection="1"/>
    <xf numFmtId="0" fontId="29" fillId="0" borderId="74" xfId="0" applyFont="1" applyFill="1" applyBorder="1" applyProtection="1"/>
    <xf numFmtId="43" fontId="29" fillId="0" borderId="74" xfId="2" applyFont="1" applyFill="1" applyBorder="1" applyAlignment="1" applyProtection="1">
      <alignment horizontal="center"/>
    </xf>
    <xf numFmtId="0" fontId="31" fillId="0" borderId="74" xfId="0" applyFont="1" applyFill="1" applyBorder="1" applyAlignment="1" applyProtection="1">
      <alignment horizontal="center"/>
    </xf>
    <xf numFmtId="0" fontId="29" fillId="0" borderId="0" xfId="0" applyFont="1" applyFill="1" applyProtection="1"/>
    <xf numFmtId="0" fontId="0" fillId="0" borderId="74" xfId="0" applyFill="1" applyBorder="1" applyAlignment="1" applyProtection="1">
      <alignment vertical="center"/>
    </xf>
    <xf numFmtId="0" fontId="0" fillId="0" borderId="74" xfId="0" applyFill="1" applyBorder="1" applyProtection="1"/>
    <xf numFmtId="43" fontId="0" fillId="0" borderId="74" xfId="2" applyFont="1" applyFill="1" applyBorder="1" applyProtection="1"/>
    <xf numFmtId="0" fontId="0" fillId="0" borderId="74" xfId="0" applyFill="1" applyBorder="1" applyAlignment="1" applyProtection="1">
      <alignment horizontal="left"/>
    </xf>
    <xf numFmtId="44" fontId="0" fillId="0" borderId="74" xfId="3" applyFont="1" applyFill="1" applyBorder="1" applyProtection="1"/>
    <xf numFmtId="0" fontId="0" fillId="0" borderId="74" xfId="0" applyFill="1" applyBorder="1" applyAlignment="1" applyProtection="1">
      <alignment horizontal="center"/>
    </xf>
    <xf numFmtId="0" fontId="0" fillId="0" borderId="74" xfId="0" applyFill="1" applyBorder="1" applyAlignment="1" applyProtection="1">
      <alignment horizontal="left" wrapText="1"/>
    </xf>
    <xf numFmtId="44" fontId="0" fillId="33" borderId="74" xfId="3" applyFont="1" applyFill="1" applyBorder="1" applyProtection="1">
      <protection locked="0"/>
    </xf>
    <xf numFmtId="0" fontId="0" fillId="33" borderId="74" xfId="0" applyFill="1" applyBorder="1" applyProtection="1">
      <protection locked="0"/>
    </xf>
    <xf numFmtId="0" fontId="0" fillId="0" borderId="74" xfId="0" applyFill="1" applyBorder="1" applyAlignment="1" applyProtection="1">
      <alignment horizontal="left" wrapText="1"/>
      <protection locked="0"/>
    </xf>
    <xf numFmtId="44" fontId="0" fillId="33" borderId="74" xfId="3" quotePrefix="1" applyFont="1" applyFill="1" applyBorder="1" applyProtection="1">
      <protection locked="0"/>
    </xf>
    <xf numFmtId="0" fontId="0" fillId="0" borderId="74" xfId="0" applyFill="1" applyBorder="1" applyAlignment="1" applyProtection="1"/>
    <xf numFmtId="43" fontId="0" fillId="0" borderId="74" xfId="2" applyFont="1" applyFill="1" applyBorder="1" applyAlignment="1" applyProtection="1"/>
    <xf numFmtId="44" fontId="0" fillId="33" borderId="74" xfId="3" applyFont="1" applyFill="1" applyBorder="1" applyAlignment="1" applyProtection="1">
      <alignment wrapText="1"/>
      <protection locked="0"/>
    </xf>
    <xf numFmtId="10" fontId="0" fillId="0" borderId="74" xfId="4" applyNumberFormat="1" applyFont="1" applyFill="1" applyBorder="1" applyProtection="1"/>
    <xf numFmtId="43" fontId="29" fillId="0" borderId="74" xfId="2" applyFont="1" applyFill="1" applyBorder="1" applyProtection="1"/>
    <xf numFmtId="170" fontId="29" fillId="0" borderId="74" xfId="2" applyNumberFormat="1" applyFont="1" applyFill="1" applyBorder="1" applyAlignment="1" applyProtection="1">
      <alignment horizontal="center"/>
    </xf>
    <xf numFmtId="0" fontId="29" fillId="0" borderId="74" xfId="0" applyFont="1" applyBorder="1" applyAlignment="1" applyProtection="1">
      <alignment horizontal="left" wrapText="1"/>
    </xf>
    <xf numFmtId="43" fontId="0" fillId="0" borderId="0" xfId="2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Protection="1"/>
    <xf numFmtId="44" fontId="34" fillId="0" borderId="74" xfId="3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right"/>
    </xf>
    <xf numFmtId="0" fontId="35" fillId="0" borderId="0" xfId="0" applyFont="1" applyFill="1" applyProtection="1"/>
    <xf numFmtId="3" fontId="36" fillId="2" borderId="0" xfId="0" applyNumberFormat="1" applyFont="1" applyFill="1" applyBorder="1" applyAlignment="1" applyProtection="1">
      <alignment horizontal="left"/>
    </xf>
    <xf numFmtId="0" fontId="25" fillId="0" borderId="0" xfId="0" applyFont="1" applyFill="1" applyProtection="1"/>
    <xf numFmtId="0" fontId="16" fillId="0" borderId="0" xfId="0" applyFont="1" applyFill="1" applyProtection="1"/>
    <xf numFmtId="10" fontId="16" fillId="0" borderId="74" xfId="4" applyNumberFormat="1" applyFont="1" applyFill="1" applyBorder="1" applyProtection="1"/>
    <xf numFmtId="44" fontId="17" fillId="0" borderId="74" xfId="3" applyFont="1" applyFill="1" applyBorder="1" applyAlignment="1" applyProtection="1">
      <alignment horizontal="center"/>
    </xf>
    <xf numFmtId="10" fontId="0" fillId="0" borderId="74" xfId="4" applyNumberFormat="1" applyFont="1" applyFill="1" applyBorder="1" applyAlignment="1" applyProtection="1">
      <alignment horizontal="center"/>
    </xf>
    <xf numFmtId="0" fontId="3" fillId="0" borderId="8" xfId="0" applyNumberFormat="1" applyFont="1" applyBorder="1" applyAlignment="1" applyProtection="1">
      <alignment horizontal="center"/>
    </xf>
    <xf numFmtId="0" fontId="30" fillId="0" borderId="0" xfId="0" applyFont="1" applyFill="1" applyAlignment="1" applyProtection="1">
      <alignment horizontal="center"/>
    </xf>
    <xf numFmtId="3" fontId="0" fillId="0" borderId="0" xfId="0" applyNumberFormat="1"/>
    <xf numFmtId="0" fontId="0" fillId="0" borderId="0" xfId="0" applyFill="1" applyAlignment="1" applyProtection="1">
      <alignment horizontal="right"/>
    </xf>
    <xf numFmtId="0" fontId="0" fillId="0" borderId="0" xfId="0" applyNumberFormat="1" applyFill="1" applyProtection="1"/>
    <xf numFmtId="3" fontId="0" fillId="0" borderId="0" xfId="0" applyNumberFormat="1" applyFill="1" applyProtection="1"/>
    <xf numFmtId="3" fontId="53" fillId="0" borderId="0" xfId="0" applyNumberFormat="1" applyFont="1"/>
    <xf numFmtId="0" fontId="0" fillId="65" borderId="0" xfId="0" applyFill="1"/>
    <xf numFmtId="0" fontId="4" fillId="65" borderId="0" xfId="0" applyNumberFormat="1" applyFont="1" applyFill="1" applyBorder="1" applyAlignment="1" applyProtection="1"/>
    <xf numFmtId="0" fontId="3" fillId="0" borderId="0" xfId="0" applyNumberFormat="1" applyFont="1" applyBorder="1" applyAlignment="1" applyProtection="1">
      <alignment horizontal="center"/>
    </xf>
    <xf numFmtId="0" fontId="3" fillId="0" borderId="14" xfId="0" applyNumberFormat="1" applyFont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167" fontId="3" fillId="0" borderId="0" xfId="0" applyNumberFormat="1" applyFont="1" applyFill="1" applyBorder="1" applyAlignment="1" applyProtection="1"/>
    <xf numFmtId="166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/>
    <xf numFmtId="0" fontId="3" fillId="0" borderId="84" xfId="0" applyNumberFormat="1" applyFont="1" applyFill="1" applyBorder="1" applyAlignment="1" applyProtection="1">
      <alignment horizontal="center"/>
    </xf>
    <xf numFmtId="0" fontId="3" fillId="0" borderId="85" xfId="0" applyNumberFormat="1" applyFont="1" applyFill="1" applyBorder="1" applyAlignment="1" applyProtection="1">
      <alignment horizontal="center"/>
    </xf>
    <xf numFmtId="0" fontId="3" fillId="0" borderId="84" xfId="0" applyNumberFormat="1" applyFont="1" applyBorder="1" applyAlignment="1" applyProtection="1">
      <alignment horizontal="center"/>
    </xf>
    <xf numFmtId="0" fontId="3" fillId="0" borderId="86" xfId="0" applyNumberFormat="1" applyFont="1" applyBorder="1" applyAlignment="1" applyProtection="1">
      <alignment horizontal="center"/>
    </xf>
    <xf numFmtId="0" fontId="3" fillId="0" borderId="85" xfId="0" applyNumberFormat="1" applyFont="1" applyBorder="1" applyAlignment="1" applyProtection="1">
      <alignment horizontal="center"/>
    </xf>
    <xf numFmtId="0" fontId="3" fillId="0" borderId="87" xfId="0" applyNumberFormat="1" applyFont="1" applyBorder="1" applyAlignment="1" applyProtection="1">
      <alignment horizontal="center"/>
    </xf>
    <xf numFmtId="0" fontId="3" fillId="0" borderId="88" xfId="0" applyNumberFormat="1" applyFont="1" applyBorder="1" applyAlignment="1" applyProtection="1">
      <alignment horizontal="center"/>
    </xf>
    <xf numFmtId="0" fontId="3" fillId="0" borderId="89" xfId="0" applyNumberFormat="1" applyFont="1" applyBorder="1" applyAlignment="1" applyProtection="1">
      <alignment horizontal="center"/>
    </xf>
    <xf numFmtId="0" fontId="3" fillId="0" borderId="90" xfId="0" applyNumberFormat="1" applyFont="1" applyBorder="1" applyAlignment="1" applyProtection="1">
      <alignment horizontal="center"/>
    </xf>
    <xf numFmtId="0" fontId="3" fillId="0" borderId="91" xfId="0" applyNumberFormat="1" applyFont="1" applyBorder="1" applyAlignment="1" applyProtection="1">
      <alignment horizontal="center"/>
    </xf>
    <xf numFmtId="0" fontId="4" fillId="0" borderId="92" xfId="0" applyNumberFormat="1" applyFont="1" applyBorder="1" applyAlignment="1" applyProtection="1"/>
    <xf numFmtId="0" fontId="4" fillId="0" borderId="93" xfId="0" applyNumberFormat="1" applyFont="1" applyBorder="1" applyAlignment="1" applyProtection="1"/>
    <xf numFmtId="3" fontId="4" fillId="18" borderId="94" xfId="0" applyNumberFormat="1" applyFont="1" applyFill="1" applyBorder="1" applyAlignment="1" applyProtection="1"/>
    <xf numFmtId="3" fontId="4" fillId="18" borderId="95" xfId="0" applyNumberFormat="1" applyFont="1" applyFill="1" applyBorder="1" applyAlignment="1" applyProtection="1"/>
    <xf numFmtId="0" fontId="3" fillId="0" borderId="24" xfId="0" applyNumberFormat="1" applyFont="1" applyFill="1" applyBorder="1" applyAlignment="1" applyProtection="1"/>
    <xf numFmtId="0" fontId="3" fillId="0" borderId="25" xfId="0" applyNumberFormat="1" applyFont="1" applyFill="1" applyBorder="1" applyAlignment="1" applyProtection="1"/>
    <xf numFmtId="0" fontId="3" fillId="0" borderId="88" xfId="0" applyNumberFormat="1" applyFont="1" applyFill="1" applyBorder="1" applyAlignment="1" applyProtection="1">
      <alignment horizontal="center"/>
    </xf>
    <xf numFmtId="0" fontId="3" fillId="0" borderId="89" xfId="0" applyNumberFormat="1" applyFont="1" applyFill="1" applyBorder="1" applyAlignment="1" applyProtection="1">
      <alignment horizontal="center"/>
    </xf>
    <xf numFmtId="0" fontId="3" fillId="0" borderId="90" xfId="0" applyNumberFormat="1" applyFont="1" applyFill="1" applyBorder="1" applyAlignment="1" applyProtection="1">
      <alignment horizontal="center"/>
    </xf>
    <xf numFmtId="0" fontId="3" fillId="0" borderId="91" xfId="0" applyNumberFormat="1" applyFont="1" applyFill="1" applyBorder="1" applyAlignment="1" applyProtection="1">
      <alignment horizontal="center"/>
    </xf>
    <xf numFmtId="0" fontId="4" fillId="0" borderId="92" xfId="0" applyNumberFormat="1" applyFont="1" applyFill="1" applyBorder="1" applyAlignment="1" applyProtection="1"/>
    <xf numFmtId="0" fontId="4" fillId="0" borderId="93" xfId="0" applyNumberFormat="1" applyFont="1" applyFill="1" applyBorder="1" applyAlignment="1" applyProtection="1"/>
    <xf numFmtId="3" fontId="4" fillId="0" borderId="94" xfId="0" applyNumberFormat="1" applyFont="1" applyFill="1" applyBorder="1" applyAlignment="1" applyProtection="1"/>
    <xf numFmtId="3" fontId="4" fillId="0" borderId="95" xfId="0" applyNumberFormat="1" applyFont="1" applyFill="1" applyBorder="1" applyAlignment="1" applyProtection="1"/>
    <xf numFmtId="0" fontId="3" fillId="0" borderId="86" xfId="0" applyNumberFormat="1" applyFont="1" applyFill="1" applyBorder="1" applyAlignment="1" applyProtection="1">
      <alignment horizontal="center"/>
    </xf>
    <xf numFmtId="0" fontId="3" fillId="0" borderId="87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166" fontId="16" fillId="0" borderId="0" xfId="0" applyNumberFormat="1" applyFont="1" applyFill="1" applyBorder="1" applyAlignment="1" applyProtection="1"/>
    <xf numFmtId="166" fontId="17" fillId="0" borderId="0" xfId="0" applyNumberFormat="1" applyFont="1" applyFill="1" applyBorder="1" applyAlignment="1" applyProtection="1">
      <alignment horizontal="center"/>
    </xf>
    <xf numFmtId="167" fontId="17" fillId="0" borderId="0" xfId="0" applyNumberFormat="1" applyFont="1" applyFill="1" applyBorder="1" applyAlignment="1" applyProtection="1"/>
    <xf numFmtId="166" fontId="17" fillId="0" borderId="0" xfId="0" applyNumberFormat="1" applyFont="1" applyFill="1" applyBorder="1" applyAlignment="1" applyProtection="1"/>
    <xf numFmtId="0" fontId="17" fillId="0" borderId="24" xfId="0" applyNumberFormat="1" applyFont="1" applyFill="1" applyBorder="1" applyAlignment="1" applyProtection="1"/>
    <xf numFmtId="0" fontId="17" fillId="0" borderId="25" xfId="0" applyNumberFormat="1" applyFont="1" applyFill="1" applyBorder="1" applyAlignment="1" applyProtection="1"/>
    <xf numFmtId="0" fontId="17" fillId="0" borderId="88" xfId="0" applyNumberFormat="1" applyFont="1" applyFill="1" applyBorder="1" applyAlignment="1" applyProtection="1">
      <alignment horizontal="center"/>
    </xf>
    <xf numFmtId="0" fontId="17" fillId="0" borderId="89" xfId="0" applyNumberFormat="1" applyFont="1" applyFill="1" applyBorder="1" applyAlignment="1" applyProtection="1">
      <alignment horizontal="center"/>
    </xf>
    <xf numFmtId="0" fontId="17" fillId="0" borderId="90" xfId="0" applyNumberFormat="1" applyFont="1" applyFill="1" applyBorder="1" applyAlignment="1" applyProtection="1">
      <alignment horizontal="center"/>
    </xf>
    <xf numFmtId="0" fontId="17" fillId="0" borderId="91" xfId="0" applyNumberFormat="1" applyFont="1" applyFill="1" applyBorder="1" applyAlignment="1" applyProtection="1">
      <alignment horizontal="center"/>
    </xf>
    <xf numFmtId="0" fontId="16" fillId="0" borderId="92" xfId="0" applyNumberFormat="1" applyFont="1" applyFill="1" applyBorder="1" applyAlignment="1" applyProtection="1"/>
    <xf numFmtId="0" fontId="16" fillId="0" borderId="93" xfId="0" applyNumberFormat="1" applyFont="1" applyFill="1" applyBorder="1" applyAlignment="1" applyProtection="1"/>
    <xf numFmtId="3" fontId="16" fillId="0" borderId="94" xfId="0" applyNumberFormat="1" applyFont="1" applyFill="1" applyBorder="1" applyAlignment="1" applyProtection="1"/>
    <xf numFmtId="3" fontId="16" fillId="0" borderId="95" xfId="0" applyNumberFormat="1" applyFont="1" applyFill="1" applyBorder="1" applyAlignment="1" applyProtection="1"/>
    <xf numFmtId="0" fontId="17" fillId="0" borderId="84" xfId="0" applyNumberFormat="1" applyFont="1" applyFill="1" applyBorder="1" applyAlignment="1" applyProtection="1">
      <alignment horizontal="center"/>
    </xf>
    <xf numFmtId="0" fontId="17" fillId="0" borderId="86" xfId="0" applyNumberFormat="1" applyFont="1" applyFill="1" applyBorder="1" applyAlignment="1" applyProtection="1">
      <alignment horizontal="center"/>
    </xf>
    <xf numFmtId="0" fontId="17" fillId="0" borderId="85" xfId="0" applyNumberFormat="1" applyFont="1" applyFill="1" applyBorder="1" applyAlignment="1" applyProtection="1">
      <alignment horizontal="center"/>
    </xf>
    <xf numFmtId="0" fontId="17" fillId="0" borderId="87" xfId="0" applyNumberFormat="1" applyFont="1" applyFill="1" applyBorder="1" applyAlignment="1" applyProtection="1">
      <alignment horizontal="center"/>
    </xf>
    <xf numFmtId="10" fontId="16" fillId="0" borderId="0" xfId="0" applyNumberFormat="1" applyFont="1" applyFill="1" applyBorder="1" applyAlignment="1" applyProtection="1"/>
    <xf numFmtId="10" fontId="16" fillId="0" borderId="94" xfId="0" applyNumberFormat="1" applyFont="1" applyFill="1" applyBorder="1" applyAlignment="1" applyProtection="1"/>
    <xf numFmtId="10" fontId="16" fillId="0" borderId="95" xfId="0" applyNumberFormat="1" applyFont="1" applyFill="1" applyBorder="1" applyAlignment="1" applyProtection="1"/>
    <xf numFmtId="171" fontId="16" fillId="0" borderId="10" xfId="0" applyNumberFormat="1" applyFont="1" applyFill="1" applyBorder="1" applyAlignment="1" applyProtection="1"/>
    <xf numFmtId="3" fontId="0" fillId="0" borderId="0" xfId="0" applyNumberFormat="1" applyFill="1"/>
    <xf numFmtId="0" fontId="0" fillId="0" borderId="0" xfId="0" applyFill="1"/>
    <xf numFmtId="0" fontId="0" fillId="66" borderId="0" xfId="0" applyFill="1"/>
    <xf numFmtId="10" fontId="0" fillId="0" borderId="0" xfId="4" applyNumberFormat="1" applyFont="1" applyFill="1" applyProtection="1"/>
    <xf numFmtId="0" fontId="30" fillId="0" borderId="0" xfId="0" applyFont="1" applyFill="1" applyAlignment="1" applyProtection="1">
      <alignment horizontal="center"/>
    </xf>
    <xf numFmtId="3" fontId="14" fillId="0" borderId="0" xfId="0" applyNumberFormat="1" applyFont="1" applyAlignment="1">
      <alignment horizontal="center"/>
    </xf>
    <xf numFmtId="0" fontId="54" fillId="33" borderId="0" xfId="0" applyFont="1" applyFill="1" applyBorder="1" applyAlignment="1">
      <alignment vertical="center"/>
    </xf>
    <xf numFmtId="0" fontId="0" fillId="33" borderId="0" xfId="0" applyFill="1"/>
    <xf numFmtId="0" fontId="17" fillId="0" borderId="9" xfId="0" applyFont="1" applyBorder="1" applyAlignment="1"/>
    <xf numFmtId="0" fontId="17" fillId="0" borderId="24" xfId="0" applyFont="1" applyBorder="1" applyAlignment="1"/>
    <xf numFmtId="0" fontId="3" fillId="0" borderId="35" xfId="0" applyNumberFormat="1" applyFont="1" applyBorder="1" applyAlignment="1" applyProtection="1"/>
    <xf numFmtId="0" fontId="0" fillId="0" borderId="20" xfId="0" applyBorder="1" applyAlignment="1"/>
    <xf numFmtId="0" fontId="0" fillId="0" borderId="36" xfId="0" applyBorder="1" applyAlignment="1"/>
    <xf numFmtId="0" fontId="3" fillId="0" borderId="20" xfId="0" applyNumberFormat="1" applyFont="1" applyBorder="1" applyAlignment="1" applyProtection="1">
      <alignment horizontal="center"/>
    </xf>
    <xf numFmtId="0" fontId="3" fillId="0" borderId="9" xfId="0" applyNumberFormat="1" applyFont="1" applyBorder="1" applyAlignment="1" applyProtection="1">
      <alignment horizontal="left"/>
    </xf>
    <xf numFmtId="0" fontId="3" fillId="0" borderId="20" xfId="0" applyNumberFormat="1" applyFont="1" applyBorder="1" applyAlignment="1" applyProtection="1"/>
    <xf numFmtId="0" fontId="30" fillId="0" borderId="0" xfId="0" applyFont="1" applyFill="1" applyAlignment="1" applyProtection="1"/>
    <xf numFmtId="3" fontId="14" fillId="0" borderId="0" xfId="0" applyNumberFormat="1" applyFont="1" applyAlignment="1"/>
    <xf numFmtId="0" fontId="0" fillId="0" borderId="0" xfId="0" applyAlignment="1"/>
    <xf numFmtId="0" fontId="17" fillId="0" borderId="37" xfId="0" applyNumberFormat="1" applyFont="1" applyBorder="1" applyAlignment="1"/>
    <xf numFmtId="0" fontId="0" fillId="0" borderId="38" xfId="0" applyBorder="1" applyAlignment="1"/>
    <xf numFmtId="0" fontId="17" fillId="0" borderId="37" xfId="0" applyNumberFormat="1" applyFont="1" applyBorder="1" applyAlignment="1">
      <alignment horizontal="left" indent="10"/>
    </xf>
    <xf numFmtId="3" fontId="17" fillId="7" borderId="37" xfId="0" applyNumberFormat="1" applyFont="1" applyFill="1" applyBorder="1" applyAlignment="1"/>
    <xf numFmtId="3" fontId="17" fillId="7" borderId="37" xfId="0" applyNumberFormat="1" applyFont="1" applyFill="1" applyBorder="1" applyAlignment="1">
      <alignment horizontal="left" indent="13"/>
    </xf>
    <xf numFmtId="3" fontId="17" fillId="7" borderId="37" xfId="0" applyNumberFormat="1" applyFont="1" applyFill="1" applyBorder="1" applyAlignment="1">
      <alignment horizontal="left" indent="12"/>
    </xf>
    <xf numFmtId="3" fontId="17" fillId="7" borderId="73" xfId="0" applyNumberFormat="1" applyFont="1" applyFill="1" applyBorder="1" applyAlignment="1"/>
    <xf numFmtId="0" fontId="17" fillId="0" borderId="73" xfId="0" applyNumberFormat="1" applyFont="1" applyBorder="1" applyAlignment="1"/>
    <xf numFmtId="0" fontId="17" fillId="0" borderId="37" xfId="0" applyNumberFormat="1" applyFont="1" applyBorder="1" applyAlignment="1">
      <alignment horizontal="left" indent="12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Comma" xfId="2" builtinId="3"/>
    <cellStyle name="Currency" xfId="3" builtinId="4"/>
    <cellStyle name="Explanatory Text" xfId="19" builtinId="53" customBuilti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/>
    <cellStyle name="Normal 4" xfId="1"/>
    <cellStyle name="Note 2" xfId="46"/>
    <cellStyle name="Output" xfId="14" builtinId="21" customBuiltin="1"/>
    <cellStyle name="Percent" xfId="4" builtinId="5"/>
    <cellStyle name="Title" xfId="5" builtinId="15" customBuiltin="1"/>
    <cellStyle name="Total" xfId="20" builtinId="25" customBuiltin="1"/>
    <cellStyle name="Warning Text" xfId="18" builtinId="11" customBuiltin="1"/>
  </cellStyles>
  <dxfs count="27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CCCC"/>
        </patternFill>
      </fill>
    </dxf>
    <dxf>
      <font>
        <color auto="1"/>
      </font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3399FF"/>
      <color rgb="FFFFCC99"/>
      <color rgb="FFCCFFCC"/>
      <color rgb="FF99FFCC"/>
      <color rgb="FF99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7</xdr:col>
          <xdr:colOff>495300</xdr:colOff>
          <xdr:row>41</xdr:row>
          <xdr:rowOff>114300</xdr:rowOff>
        </xdr:to>
        <xdr:sp macro="" textlink="">
          <xdr:nvSpPr>
            <xdr:cNvPr id="29697" name="Object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116418</xdr:colOff>
      <xdr:row>119</xdr:row>
      <xdr:rowOff>57150</xdr:rowOff>
    </xdr:from>
    <xdr:to>
      <xdr:col>12</xdr:col>
      <xdr:colOff>889004</xdr:colOff>
      <xdr:row>157</xdr:row>
      <xdr:rowOff>116417</xdr:rowOff>
    </xdr:to>
    <xdr:cxnSp macro="">
      <xdr:nvCxnSpPr>
        <xdr:cNvPr id="3" name="Elbow Connector 2" descr="This shows the breakdown into other categories of the Other Special Services - 5.8200" title="Other Special Services"/>
        <xdr:cNvCxnSpPr/>
      </xdr:nvCxnSpPr>
      <xdr:spPr>
        <a:xfrm rot="5400000" flipH="1" flipV="1">
          <a:off x="11649077" y="27850041"/>
          <a:ext cx="7628467" cy="1191686"/>
        </a:xfrm>
        <a:prstGeom prst="bentConnector3">
          <a:avLst>
            <a:gd name="adj1" fmla="val -97"/>
          </a:avLst>
        </a:prstGeom>
        <a:ln w="38100" cap="flat">
          <a:solidFill>
            <a:srgbClr val="FFC000"/>
          </a:solidFill>
          <a:headEnd type="none" w="lg" len="lg"/>
          <a:tailEnd type="stealth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"/>
  <sheetViews>
    <sheetView tabSelected="1" workbookViewId="0"/>
  </sheetViews>
  <sheetFormatPr defaultRowHeight="15"/>
  <sheetData>
    <row r="1" spans="1:11" ht="60" customHeight="1">
      <c r="A1" s="1067" t="s">
        <v>594</v>
      </c>
      <c r="B1" s="1067"/>
      <c r="C1" s="1067"/>
      <c r="D1" s="1067"/>
      <c r="E1" s="1067"/>
      <c r="F1" s="1067"/>
      <c r="G1" s="1067"/>
      <c r="H1" s="1067"/>
      <c r="I1" s="1068"/>
      <c r="J1" s="1068"/>
      <c r="K1" s="1068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29697" r:id="rId4">
          <objectPr defaultSize="0" altText="2019-20 Cost Analysis instructions" r:id="rId5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7</xdr:col>
                <xdr:colOff>495300</xdr:colOff>
                <xdr:row>41</xdr:row>
                <xdr:rowOff>114300</xdr:rowOff>
              </to>
            </anchor>
          </objectPr>
        </oleObject>
      </mc:Choice>
      <mc:Fallback>
        <oleObject progId="Acrobat Document" shapeId="29697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75" zoomScaleNormal="75" zoomScaleSheetLayoutView="50" workbookViewId="0"/>
  </sheetViews>
  <sheetFormatPr defaultColWidth="9.6640625" defaultRowHeight="15"/>
  <cols>
    <col min="1" max="1" width="40.66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9" t="s">
        <v>290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0"/>
      <c r="M1" s="32"/>
      <c r="N1" s="32"/>
      <c r="O1" s="32"/>
      <c r="P1" s="32"/>
      <c r="Q1" s="30"/>
      <c r="R1" s="32"/>
      <c r="S1" s="32"/>
      <c r="T1" s="32"/>
      <c r="U1" s="32"/>
      <c r="V1" s="33" t="s">
        <v>136</v>
      </c>
      <c r="W1" s="33" t="s">
        <v>136</v>
      </c>
      <c r="X1" s="33"/>
      <c r="Y1" s="33"/>
      <c r="Z1" s="34" t="s">
        <v>191</v>
      </c>
      <c r="AA1" s="34"/>
      <c r="AB1" s="927" t="s">
        <v>136</v>
      </c>
      <c r="AC1" s="35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ht="15.75">
      <c r="A2" s="38" t="str">
        <f>'CA2 Detail'!A2</f>
        <v>Select College Name</v>
      </c>
      <c r="B2" s="39" t="s">
        <v>137</v>
      </c>
      <c r="C2" s="40"/>
      <c r="D2" s="40"/>
      <c r="E2" s="40"/>
      <c r="F2" s="40"/>
      <c r="G2" s="40"/>
      <c r="H2" s="40"/>
      <c r="I2" s="40"/>
      <c r="J2" s="40"/>
      <c r="K2" s="36"/>
      <c r="L2" s="39" t="s">
        <v>209</v>
      </c>
      <c r="M2" s="40"/>
      <c r="N2" s="40"/>
      <c r="O2" s="40"/>
      <c r="P2" s="36"/>
      <c r="Q2" s="39" t="s">
        <v>237</v>
      </c>
      <c r="R2" s="40"/>
      <c r="S2" s="40"/>
      <c r="T2" s="40"/>
      <c r="U2" s="40"/>
      <c r="V2" s="38" t="s">
        <v>255</v>
      </c>
      <c r="W2" s="38" t="s">
        <v>255</v>
      </c>
      <c r="X2" s="38"/>
      <c r="Y2" s="38"/>
      <c r="Z2" s="41" t="s">
        <v>255</v>
      </c>
      <c r="AA2" s="41" t="s">
        <v>170</v>
      </c>
      <c r="AB2" s="928" t="s">
        <v>255</v>
      </c>
      <c r="AC2" s="35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5.75">
      <c r="A3" s="38" t="s">
        <v>599</v>
      </c>
      <c r="B3" s="42" t="s">
        <v>138</v>
      </c>
      <c r="C3" s="43"/>
      <c r="D3" s="43"/>
      <c r="E3" s="43"/>
      <c r="F3" s="43"/>
      <c r="G3" s="43"/>
      <c r="H3" s="43"/>
      <c r="I3" s="44"/>
      <c r="J3" s="44"/>
      <c r="K3" s="45" t="s">
        <v>136</v>
      </c>
      <c r="L3" s="45"/>
      <c r="M3" s="46"/>
      <c r="N3" s="46"/>
      <c r="O3" s="46"/>
      <c r="P3" s="46" t="s">
        <v>136</v>
      </c>
      <c r="Q3" s="45"/>
      <c r="R3" s="46"/>
      <c r="S3" s="46"/>
      <c r="T3" s="46"/>
      <c r="U3" s="46" t="s">
        <v>136</v>
      </c>
      <c r="V3" s="38" t="s">
        <v>194</v>
      </c>
      <c r="W3" s="38" t="s">
        <v>257</v>
      </c>
      <c r="X3" s="38" t="s">
        <v>136</v>
      </c>
      <c r="Y3" s="38"/>
      <c r="Z3" s="41" t="s">
        <v>194</v>
      </c>
      <c r="AA3" s="41" t="s">
        <v>194</v>
      </c>
      <c r="AB3" s="928" t="s">
        <v>194</v>
      </c>
      <c r="AC3" s="35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5.75">
      <c r="A4" s="38" t="s">
        <v>0</v>
      </c>
      <c r="B4" s="42" t="s">
        <v>139</v>
      </c>
      <c r="C4" s="43"/>
      <c r="D4" s="47" t="s">
        <v>159</v>
      </c>
      <c r="E4" s="43"/>
      <c r="F4" s="47" t="s">
        <v>174</v>
      </c>
      <c r="G4" s="43"/>
      <c r="H4" s="45" t="s">
        <v>136</v>
      </c>
      <c r="I4" s="38" t="s">
        <v>184</v>
      </c>
      <c r="J4" s="38" t="s">
        <v>189</v>
      </c>
      <c r="K4" s="38" t="s">
        <v>191</v>
      </c>
      <c r="L4" s="38" t="s">
        <v>169</v>
      </c>
      <c r="M4" s="41" t="s">
        <v>218</v>
      </c>
      <c r="N4" s="41" t="s">
        <v>223</v>
      </c>
      <c r="O4" s="41" t="s">
        <v>228</v>
      </c>
      <c r="P4" s="41" t="s">
        <v>233</v>
      </c>
      <c r="Q4" s="38" t="s">
        <v>169</v>
      </c>
      <c r="R4" s="41" t="s">
        <v>218</v>
      </c>
      <c r="S4" s="41" t="s">
        <v>223</v>
      </c>
      <c r="T4" s="41" t="s">
        <v>228</v>
      </c>
      <c r="U4" s="41" t="s">
        <v>251</v>
      </c>
      <c r="V4" s="38"/>
      <c r="W4" s="38" t="s">
        <v>222</v>
      </c>
      <c r="X4" s="38" t="s">
        <v>260</v>
      </c>
      <c r="Y4" s="38" t="s">
        <v>136</v>
      </c>
      <c r="Z4" s="41" t="s">
        <v>262</v>
      </c>
      <c r="AA4" s="41" t="s">
        <v>262</v>
      </c>
      <c r="AB4" s="928" t="s">
        <v>262</v>
      </c>
      <c r="AC4" s="3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16.5" thickBot="1">
      <c r="A5" s="38" t="s">
        <v>323</v>
      </c>
      <c r="B5" s="45" t="s">
        <v>140</v>
      </c>
      <c r="C5" s="46" t="s">
        <v>151</v>
      </c>
      <c r="D5" s="46" t="s">
        <v>140</v>
      </c>
      <c r="E5" s="46" t="s">
        <v>151</v>
      </c>
      <c r="F5" s="46" t="s">
        <v>140</v>
      </c>
      <c r="G5" s="46" t="s">
        <v>151</v>
      </c>
      <c r="H5" s="38" t="s">
        <v>182</v>
      </c>
      <c r="I5" s="38" t="s">
        <v>185</v>
      </c>
      <c r="J5" s="38" t="s">
        <v>185</v>
      </c>
      <c r="K5" s="38" t="s">
        <v>192</v>
      </c>
      <c r="L5" s="38" t="s">
        <v>170</v>
      </c>
      <c r="M5" s="41" t="s">
        <v>219</v>
      </c>
      <c r="N5" s="41" t="s">
        <v>170</v>
      </c>
      <c r="O5" s="41" t="s">
        <v>229</v>
      </c>
      <c r="P5" s="41" t="s">
        <v>170</v>
      </c>
      <c r="Q5" s="38" t="s">
        <v>170</v>
      </c>
      <c r="R5" s="41" t="s">
        <v>219</v>
      </c>
      <c r="S5" s="41" t="s">
        <v>170</v>
      </c>
      <c r="T5" s="41" t="s">
        <v>229</v>
      </c>
      <c r="U5" s="41" t="s">
        <v>170</v>
      </c>
      <c r="V5" s="38"/>
      <c r="W5" s="38" t="s">
        <v>258</v>
      </c>
      <c r="X5" s="38" t="s">
        <v>261</v>
      </c>
      <c r="Y5" s="38" t="s">
        <v>146</v>
      </c>
      <c r="Z5" s="41" t="s">
        <v>146</v>
      </c>
      <c r="AA5" s="41" t="s">
        <v>146</v>
      </c>
      <c r="AB5" s="929" t="s">
        <v>146</v>
      </c>
      <c r="AC5" s="35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ht="16.5" thickTop="1">
      <c r="A6" s="48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3"/>
      <c r="X6" s="523"/>
      <c r="Y6" s="524"/>
      <c r="Z6" s="522"/>
      <c r="AA6" s="522"/>
      <c r="AB6" s="522"/>
      <c r="AC6" s="35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.75">
      <c r="A7" s="39" t="s">
        <v>282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516"/>
      <c r="X7" s="516"/>
      <c r="Y7" s="519"/>
      <c r="Z7" s="87"/>
      <c r="AA7" s="87"/>
      <c r="AB7" s="87"/>
      <c r="AC7" s="35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ht="15.75">
      <c r="A8" s="39" t="s">
        <v>286</v>
      </c>
      <c r="B8" s="518"/>
      <c r="C8" s="518"/>
      <c r="D8" s="518"/>
      <c r="E8" s="518"/>
      <c r="F8" s="518"/>
      <c r="G8" s="518"/>
      <c r="H8" s="518"/>
      <c r="I8" s="518"/>
      <c r="J8" s="518"/>
      <c r="K8" s="515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516"/>
      <c r="X8" s="516"/>
      <c r="Y8" s="519"/>
      <c r="Z8" s="87"/>
      <c r="AA8" s="87"/>
      <c r="AB8" s="87"/>
      <c r="AC8" s="3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>
      <c r="A9" s="35" t="s">
        <v>1</v>
      </c>
      <c r="B9" s="516">
        <f>'CA2 Detail'!B9-'Prior Year - CA2'!B9</f>
        <v>0</v>
      </c>
      <c r="C9" s="516">
        <f>'CA2 Detail'!C9-'Prior Year - CA2'!C9</f>
        <v>0</v>
      </c>
      <c r="D9" s="516">
        <f>'CA2 Detail'!D9-'Prior Year - CA2'!D9</f>
        <v>0</v>
      </c>
      <c r="E9" s="516">
        <f>'CA2 Detail'!E9-'Prior Year - CA2'!E9</f>
        <v>0</v>
      </c>
      <c r="F9" s="516">
        <f>'CA2 Detail'!F9-'Prior Year - CA2'!F9</f>
        <v>0</v>
      </c>
      <c r="G9" s="516">
        <f>'CA2 Detail'!G9-'Prior Year - CA2'!G9</f>
        <v>0</v>
      </c>
      <c r="H9" s="516">
        <f>'CA2 Detail'!H9-'Prior Year - CA2'!H9</f>
        <v>0</v>
      </c>
      <c r="I9" s="516">
        <f>'CA2 Detail'!I9-'Prior Year - CA2'!I9</f>
        <v>0</v>
      </c>
      <c r="J9" s="516">
        <f>'CA2 Detail'!J9-'Prior Year - CA2'!J9</f>
        <v>0</v>
      </c>
      <c r="K9" s="516">
        <f>'CA2 Detail'!K9-'Prior Year - CA2'!K9</f>
        <v>0</v>
      </c>
      <c r="L9" s="516">
        <f>'CA2 Detail'!L9-'Prior Year - CA2'!L9</f>
        <v>0</v>
      </c>
      <c r="M9" s="516">
        <f>'CA2 Detail'!M9-'Prior Year - CA2'!M9</f>
        <v>0</v>
      </c>
      <c r="N9" s="516">
        <f>'CA2 Detail'!N9-'Prior Year - CA2'!N9</f>
        <v>0</v>
      </c>
      <c r="O9" s="516" t="e">
        <f>'CA2 Detail'!O9-'Prior Year - CA2'!O9</f>
        <v>#N/A</v>
      </c>
      <c r="P9" s="516" t="e">
        <f>'CA2 Detail'!P9-'Prior Year - CA2'!P9</f>
        <v>#N/A</v>
      </c>
      <c r="Q9" s="516">
        <f>'CA2 Detail'!Q9-'Prior Year - CA2'!Q9</f>
        <v>0</v>
      </c>
      <c r="R9" s="516">
        <f>'CA2 Detail'!R9-'Prior Year - CA2'!R9</f>
        <v>0</v>
      </c>
      <c r="S9" s="516">
        <f>'CA2 Detail'!S9-'Prior Year - CA2'!S9</f>
        <v>0</v>
      </c>
      <c r="T9" s="516" t="e">
        <f>'CA2 Detail'!T9-'Prior Year - CA2'!T9</f>
        <v>#N/A</v>
      </c>
      <c r="U9" s="516" t="e">
        <f>'CA2 Detail'!U9-'Prior Year - CA2'!U9</f>
        <v>#N/A</v>
      </c>
      <c r="V9" s="516" t="e">
        <f>'CA2 Detail'!V9-'Prior Year - CA2'!V9</f>
        <v>#N/A</v>
      </c>
      <c r="W9" s="516" t="e">
        <f>'CA2 Detail'!W9-'Prior Year - CA2'!W9</f>
        <v>#N/A</v>
      </c>
      <c r="X9" s="516" t="e">
        <f>'CA2 Detail'!X9-'Prior Year - CA2'!X9</f>
        <v>#N/A</v>
      </c>
      <c r="Y9" s="516" t="e">
        <f>'CA2 Detail'!Y9-'Prior Year - CA2'!Y9</f>
        <v>#N/A</v>
      </c>
      <c r="Z9" s="516">
        <f>'CA2 Detail'!Z9-'Prior Year - CA2'!Z9</f>
        <v>0</v>
      </c>
      <c r="AA9" s="516" t="e">
        <f>'CA2 Detail'!AA9-'Prior Year - CA2'!AA9</f>
        <v>#N/A</v>
      </c>
      <c r="AB9" s="516" t="e">
        <f>'CA2 Detail'!AB9-'Prior Year - CA2'!AB9</f>
        <v>#N/A</v>
      </c>
      <c r="AC9" s="35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35" t="s">
        <v>2</v>
      </c>
      <c r="B10" s="516">
        <f>'CA2 Detail'!B10-'Prior Year - CA2'!B10</f>
        <v>0</v>
      </c>
      <c r="C10" s="516">
        <f>'CA2 Detail'!C10-'Prior Year - CA2'!C10</f>
        <v>0</v>
      </c>
      <c r="D10" s="516">
        <f>'CA2 Detail'!D10-'Prior Year - CA2'!D10</f>
        <v>0</v>
      </c>
      <c r="E10" s="516">
        <f>'CA2 Detail'!E10-'Prior Year - CA2'!E10</f>
        <v>0</v>
      </c>
      <c r="F10" s="516">
        <f>'CA2 Detail'!F10-'Prior Year - CA2'!F10</f>
        <v>0</v>
      </c>
      <c r="G10" s="516">
        <f>'CA2 Detail'!G10-'Prior Year - CA2'!G10</f>
        <v>0</v>
      </c>
      <c r="H10" s="516">
        <f>'CA2 Detail'!H10-'Prior Year - CA2'!H10</f>
        <v>0</v>
      </c>
      <c r="I10" s="516">
        <f>'CA2 Detail'!I10-'Prior Year - CA2'!I10</f>
        <v>0</v>
      </c>
      <c r="J10" s="516">
        <f>'CA2 Detail'!J10-'Prior Year - CA2'!J10</f>
        <v>0</v>
      </c>
      <c r="K10" s="516">
        <f>'CA2 Detail'!K10-'Prior Year - CA2'!K10</f>
        <v>0</v>
      </c>
      <c r="L10" s="516">
        <f>'CA2 Detail'!L10-'Prior Year - CA2'!L10</f>
        <v>0</v>
      </c>
      <c r="M10" s="516">
        <f>'CA2 Detail'!M10-'Prior Year - CA2'!M10</f>
        <v>0</v>
      </c>
      <c r="N10" s="516">
        <f>'CA2 Detail'!N10-'Prior Year - CA2'!N10</f>
        <v>0</v>
      </c>
      <c r="O10" s="516" t="e">
        <f>'CA2 Detail'!O10-'Prior Year - CA2'!O10</f>
        <v>#N/A</v>
      </c>
      <c r="P10" s="516" t="e">
        <f>'CA2 Detail'!P10-'Prior Year - CA2'!P10</f>
        <v>#N/A</v>
      </c>
      <c r="Q10" s="516">
        <f>'CA2 Detail'!Q10-'Prior Year - CA2'!Q10</f>
        <v>0</v>
      </c>
      <c r="R10" s="516">
        <f>'CA2 Detail'!R10-'Prior Year - CA2'!R10</f>
        <v>0</v>
      </c>
      <c r="S10" s="516">
        <f>'CA2 Detail'!S10-'Prior Year - CA2'!S10</f>
        <v>0</v>
      </c>
      <c r="T10" s="516" t="e">
        <f>'CA2 Detail'!T10-'Prior Year - CA2'!T10</f>
        <v>#N/A</v>
      </c>
      <c r="U10" s="516" t="e">
        <f>'CA2 Detail'!U10-'Prior Year - CA2'!U10</f>
        <v>#N/A</v>
      </c>
      <c r="V10" s="516" t="e">
        <f>'CA2 Detail'!V10-'Prior Year - CA2'!V10</f>
        <v>#N/A</v>
      </c>
      <c r="W10" s="516" t="e">
        <f>'CA2 Detail'!W10-'Prior Year - CA2'!W10</f>
        <v>#N/A</v>
      </c>
      <c r="X10" s="516" t="e">
        <f>'CA2 Detail'!X10-'Prior Year - CA2'!X10</f>
        <v>#N/A</v>
      </c>
      <c r="Y10" s="516" t="e">
        <f>'CA2 Detail'!Y10-'Prior Year - CA2'!Y10</f>
        <v>#N/A</v>
      </c>
      <c r="Z10" s="516">
        <f>'CA2 Detail'!Z10-'Prior Year - CA2'!Z10</f>
        <v>0</v>
      </c>
      <c r="AA10" s="516" t="e">
        <f>'CA2 Detail'!AA10-'Prior Year - CA2'!AA10</f>
        <v>#N/A</v>
      </c>
      <c r="AB10" s="516" t="e">
        <f>'CA2 Detail'!AB10-'Prior Year - CA2'!AB10</f>
        <v>#N/A</v>
      </c>
      <c r="AC10" s="35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>
      <c r="A11" s="35" t="s">
        <v>3</v>
      </c>
      <c r="B11" s="516">
        <f>'CA2 Detail'!B11-'Prior Year - CA2'!B11</f>
        <v>0</v>
      </c>
      <c r="C11" s="516">
        <f>'CA2 Detail'!C11-'Prior Year - CA2'!C11</f>
        <v>0</v>
      </c>
      <c r="D11" s="516">
        <f>'CA2 Detail'!D11-'Prior Year - CA2'!D11</f>
        <v>0</v>
      </c>
      <c r="E11" s="516">
        <f>'CA2 Detail'!E11-'Prior Year - CA2'!E11</f>
        <v>0</v>
      </c>
      <c r="F11" s="516">
        <f>'CA2 Detail'!F11-'Prior Year - CA2'!F11</f>
        <v>0</v>
      </c>
      <c r="G11" s="516">
        <f>'CA2 Detail'!G11-'Prior Year - CA2'!G11</f>
        <v>0</v>
      </c>
      <c r="H11" s="516">
        <f>'CA2 Detail'!H11-'Prior Year - CA2'!H11</f>
        <v>0</v>
      </c>
      <c r="I11" s="516">
        <f>'CA2 Detail'!I11-'Prior Year - CA2'!I11</f>
        <v>0</v>
      </c>
      <c r="J11" s="516">
        <f>'CA2 Detail'!J11-'Prior Year - CA2'!J11</f>
        <v>0</v>
      </c>
      <c r="K11" s="516">
        <f>'CA2 Detail'!K11-'Prior Year - CA2'!K11</f>
        <v>0</v>
      </c>
      <c r="L11" s="516">
        <f>'CA2 Detail'!L11-'Prior Year - CA2'!L11</f>
        <v>0</v>
      </c>
      <c r="M11" s="516">
        <f>'CA2 Detail'!M11-'Prior Year - CA2'!M11</f>
        <v>0</v>
      </c>
      <c r="N11" s="516">
        <f>'CA2 Detail'!N11-'Prior Year - CA2'!N11</f>
        <v>0</v>
      </c>
      <c r="O11" s="516" t="e">
        <f>'CA2 Detail'!O11-'Prior Year - CA2'!O11</f>
        <v>#N/A</v>
      </c>
      <c r="P11" s="516" t="e">
        <f>'CA2 Detail'!P11-'Prior Year - CA2'!P11</f>
        <v>#N/A</v>
      </c>
      <c r="Q11" s="516">
        <f>'CA2 Detail'!Q11-'Prior Year - CA2'!Q11</f>
        <v>0</v>
      </c>
      <c r="R11" s="516">
        <f>'CA2 Detail'!R11-'Prior Year - CA2'!R11</f>
        <v>0</v>
      </c>
      <c r="S11" s="516">
        <f>'CA2 Detail'!S11-'Prior Year - CA2'!S11</f>
        <v>0</v>
      </c>
      <c r="T11" s="516" t="e">
        <f>'CA2 Detail'!T11-'Prior Year - CA2'!T11</f>
        <v>#N/A</v>
      </c>
      <c r="U11" s="516" t="e">
        <f>'CA2 Detail'!U11-'Prior Year - CA2'!U11</f>
        <v>#N/A</v>
      </c>
      <c r="V11" s="516" t="e">
        <f>'CA2 Detail'!V11-'Prior Year - CA2'!V11</f>
        <v>#N/A</v>
      </c>
      <c r="W11" s="516" t="e">
        <f>'CA2 Detail'!W11-'Prior Year - CA2'!W11</f>
        <v>#N/A</v>
      </c>
      <c r="X11" s="516" t="e">
        <f>'CA2 Detail'!X11-'Prior Year - CA2'!X11</f>
        <v>#N/A</v>
      </c>
      <c r="Y11" s="516" t="e">
        <f>'CA2 Detail'!Y11-'Prior Year - CA2'!Y11</f>
        <v>#N/A</v>
      </c>
      <c r="Z11" s="516">
        <f>'CA2 Detail'!Z11-'Prior Year - CA2'!Z11</f>
        <v>0</v>
      </c>
      <c r="AA11" s="516" t="e">
        <f>'CA2 Detail'!AA11-'Prior Year - CA2'!AA11</f>
        <v>#N/A</v>
      </c>
      <c r="AB11" s="516" t="e">
        <f>'CA2 Detail'!AB11-'Prior Year - CA2'!AB11</f>
        <v>#N/A</v>
      </c>
      <c r="AC11" s="35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>
      <c r="A12" s="35" t="s">
        <v>4</v>
      </c>
      <c r="B12" s="516">
        <f>'CA2 Detail'!B12-'Prior Year - CA2'!B12</f>
        <v>0</v>
      </c>
      <c r="C12" s="516">
        <f>'CA2 Detail'!C12-'Prior Year - CA2'!C12</f>
        <v>0</v>
      </c>
      <c r="D12" s="516">
        <f>'CA2 Detail'!D12-'Prior Year - CA2'!D12</f>
        <v>0</v>
      </c>
      <c r="E12" s="516">
        <f>'CA2 Detail'!E12-'Prior Year - CA2'!E12</f>
        <v>0</v>
      </c>
      <c r="F12" s="516">
        <f>'CA2 Detail'!F12-'Prior Year - CA2'!F12</f>
        <v>0</v>
      </c>
      <c r="G12" s="516">
        <f>'CA2 Detail'!G12-'Prior Year - CA2'!G12</f>
        <v>0</v>
      </c>
      <c r="H12" s="516">
        <f>'CA2 Detail'!H12-'Prior Year - CA2'!H12</f>
        <v>0</v>
      </c>
      <c r="I12" s="516">
        <f>'CA2 Detail'!I12-'Prior Year - CA2'!I12</f>
        <v>0</v>
      </c>
      <c r="J12" s="516">
        <f>'CA2 Detail'!J12-'Prior Year - CA2'!J12</f>
        <v>0</v>
      </c>
      <c r="K12" s="516">
        <f>'CA2 Detail'!K12-'Prior Year - CA2'!K12</f>
        <v>0</v>
      </c>
      <c r="L12" s="516">
        <f>'CA2 Detail'!L12-'Prior Year - CA2'!L12</f>
        <v>0</v>
      </c>
      <c r="M12" s="516">
        <f>'CA2 Detail'!M12-'Prior Year - CA2'!M12</f>
        <v>0</v>
      </c>
      <c r="N12" s="516">
        <f>'CA2 Detail'!N12-'Prior Year - CA2'!N12</f>
        <v>0</v>
      </c>
      <c r="O12" s="516" t="e">
        <f>'CA2 Detail'!O12-'Prior Year - CA2'!O12</f>
        <v>#N/A</v>
      </c>
      <c r="P12" s="516" t="e">
        <f>'CA2 Detail'!P12-'Prior Year - CA2'!P12</f>
        <v>#N/A</v>
      </c>
      <c r="Q12" s="516">
        <f>'CA2 Detail'!Q12-'Prior Year - CA2'!Q12</f>
        <v>0</v>
      </c>
      <c r="R12" s="516">
        <f>'CA2 Detail'!R12-'Prior Year - CA2'!R12</f>
        <v>0</v>
      </c>
      <c r="S12" s="516">
        <f>'CA2 Detail'!S12-'Prior Year - CA2'!S12</f>
        <v>0</v>
      </c>
      <c r="T12" s="516" t="e">
        <f>'CA2 Detail'!T12-'Prior Year - CA2'!T12</f>
        <v>#N/A</v>
      </c>
      <c r="U12" s="516" t="e">
        <f>'CA2 Detail'!U12-'Prior Year - CA2'!U12</f>
        <v>#N/A</v>
      </c>
      <c r="V12" s="516" t="e">
        <f>'CA2 Detail'!V12-'Prior Year - CA2'!V12</f>
        <v>#N/A</v>
      </c>
      <c r="W12" s="516" t="e">
        <f>'CA2 Detail'!W12-'Prior Year - CA2'!W12</f>
        <v>#N/A</v>
      </c>
      <c r="X12" s="516" t="e">
        <f>'CA2 Detail'!X12-'Prior Year - CA2'!X12</f>
        <v>#N/A</v>
      </c>
      <c r="Y12" s="516" t="e">
        <f>'CA2 Detail'!Y12-'Prior Year - CA2'!Y12</f>
        <v>#N/A</v>
      </c>
      <c r="Z12" s="516">
        <f>'CA2 Detail'!Z12-'Prior Year - CA2'!Z12</f>
        <v>0</v>
      </c>
      <c r="AA12" s="516" t="e">
        <f>'CA2 Detail'!AA12-'Prior Year - CA2'!AA12</f>
        <v>#N/A</v>
      </c>
      <c r="AB12" s="516" t="e">
        <f>'CA2 Detail'!AB12-'Prior Year - CA2'!AB12</f>
        <v>#N/A</v>
      </c>
      <c r="AC12" s="35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35" t="s">
        <v>5</v>
      </c>
      <c r="B13" s="516">
        <f>'CA2 Detail'!B13-'Prior Year - CA2'!B13</f>
        <v>0</v>
      </c>
      <c r="C13" s="516">
        <f>'CA2 Detail'!C13-'Prior Year - CA2'!C13</f>
        <v>0</v>
      </c>
      <c r="D13" s="516">
        <f>'CA2 Detail'!D13-'Prior Year - CA2'!D13</f>
        <v>0</v>
      </c>
      <c r="E13" s="516">
        <f>'CA2 Detail'!E13-'Prior Year - CA2'!E13</f>
        <v>0</v>
      </c>
      <c r="F13" s="516">
        <f>'CA2 Detail'!F13-'Prior Year - CA2'!F13</f>
        <v>0</v>
      </c>
      <c r="G13" s="516">
        <f>'CA2 Detail'!G13-'Prior Year - CA2'!G13</f>
        <v>0</v>
      </c>
      <c r="H13" s="516">
        <f>'CA2 Detail'!H13-'Prior Year - CA2'!H13</f>
        <v>0</v>
      </c>
      <c r="I13" s="516">
        <f>'CA2 Detail'!I13-'Prior Year - CA2'!I13</f>
        <v>0</v>
      </c>
      <c r="J13" s="516">
        <f>'CA2 Detail'!J13-'Prior Year - CA2'!J13</f>
        <v>0</v>
      </c>
      <c r="K13" s="516">
        <f>'CA2 Detail'!K13-'Prior Year - CA2'!K13</f>
        <v>0</v>
      </c>
      <c r="L13" s="516">
        <f>'CA2 Detail'!L13-'Prior Year - CA2'!L13</f>
        <v>0</v>
      </c>
      <c r="M13" s="516">
        <f>'CA2 Detail'!M13-'Prior Year - CA2'!M13</f>
        <v>0</v>
      </c>
      <c r="N13" s="516">
        <f>'CA2 Detail'!N13-'Prior Year - CA2'!N13</f>
        <v>0</v>
      </c>
      <c r="O13" s="516" t="e">
        <f>'CA2 Detail'!O13-'Prior Year - CA2'!O13</f>
        <v>#N/A</v>
      </c>
      <c r="P13" s="516" t="e">
        <f>'CA2 Detail'!P13-'Prior Year - CA2'!P13</f>
        <v>#N/A</v>
      </c>
      <c r="Q13" s="516">
        <f>'CA2 Detail'!Q13-'Prior Year - CA2'!Q13</f>
        <v>0</v>
      </c>
      <c r="R13" s="516">
        <f>'CA2 Detail'!R13-'Prior Year - CA2'!R13</f>
        <v>0</v>
      </c>
      <c r="S13" s="516">
        <f>'CA2 Detail'!S13-'Prior Year - CA2'!S13</f>
        <v>0</v>
      </c>
      <c r="T13" s="516" t="e">
        <f>'CA2 Detail'!T13-'Prior Year - CA2'!T13</f>
        <v>#N/A</v>
      </c>
      <c r="U13" s="516" t="e">
        <f>'CA2 Detail'!U13-'Prior Year - CA2'!U13</f>
        <v>#N/A</v>
      </c>
      <c r="V13" s="516" t="e">
        <f>'CA2 Detail'!V13-'Prior Year - CA2'!V13</f>
        <v>#N/A</v>
      </c>
      <c r="W13" s="516" t="e">
        <f>'CA2 Detail'!W13-'Prior Year - CA2'!W13</f>
        <v>#N/A</v>
      </c>
      <c r="X13" s="516" t="e">
        <f>'CA2 Detail'!X13-'Prior Year - CA2'!X13</f>
        <v>#N/A</v>
      </c>
      <c r="Y13" s="516" t="e">
        <f>'CA2 Detail'!Y13-'Prior Year - CA2'!Y13</f>
        <v>#N/A</v>
      </c>
      <c r="Z13" s="516">
        <f>'CA2 Detail'!Z13-'Prior Year - CA2'!Z13</f>
        <v>0</v>
      </c>
      <c r="AA13" s="516" t="e">
        <f>'CA2 Detail'!AA13-'Prior Year - CA2'!AA13</f>
        <v>#N/A</v>
      </c>
      <c r="AB13" s="516" t="e">
        <f>'CA2 Detail'!AB13-'Prior Year - CA2'!AB13</f>
        <v>#N/A</v>
      </c>
      <c r="AC13" s="3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35" t="s">
        <v>6</v>
      </c>
      <c r="B14" s="516">
        <f>'CA2 Detail'!B14-'Prior Year - CA2'!B14</f>
        <v>0</v>
      </c>
      <c r="C14" s="516">
        <f>'CA2 Detail'!C14-'Prior Year - CA2'!C14</f>
        <v>0</v>
      </c>
      <c r="D14" s="516">
        <f>'CA2 Detail'!D14-'Prior Year - CA2'!D14</f>
        <v>0</v>
      </c>
      <c r="E14" s="516">
        <f>'CA2 Detail'!E14-'Prior Year - CA2'!E14</f>
        <v>0</v>
      </c>
      <c r="F14" s="516">
        <f>'CA2 Detail'!F14-'Prior Year - CA2'!F14</f>
        <v>0</v>
      </c>
      <c r="G14" s="516">
        <f>'CA2 Detail'!G14-'Prior Year - CA2'!G14</f>
        <v>0</v>
      </c>
      <c r="H14" s="516">
        <f>'CA2 Detail'!H14-'Prior Year - CA2'!H14</f>
        <v>0</v>
      </c>
      <c r="I14" s="516">
        <f>'CA2 Detail'!I14-'Prior Year - CA2'!I14</f>
        <v>0</v>
      </c>
      <c r="J14" s="516">
        <f>'CA2 Detail'!J14-'Prior Year - CA2'!J14</f>
        <v>0</v>
      </c>
      <c r="K14" s="516">
        <f>'CA2 Detail'!K14-'Prior Year - CA2'!K14</f>
        <v>0</v>
      </c>
      <c r="L14" s="516">
        <f>'CA2 Detail'!L14-'Prior Year - CA2'!L14</f>
        <v>0</v>
      </c>
      <c r="M14" s="516">
        <f>'CA2 Detail'!M14-'Prior Year - CA2'!M14</f>
        <v>0</v>
      </c>
      <c r="N14" s="516">
        <f>'CA2 Detail'!N14-'Prior Year - CA2'!N14</f>
        <v>0</v>
      </c>
      <c r="O14" s="516" t="e">
        <f>'CA2 Detail'!O14-'Prior Year - CA2'!O14</f>
        <v>#N/A</v>
      </c>
      <c r="P14" s="516" t="e">
        <f>'CA2 Detail'!P14-'Prior Year - CA2'!P14</f>
        <v>#N/A</v>
      </c>
      <c r="Q14" s="516">
        <f>'CA2 Detail'!Q14-'Prior Year - CA2'!Q14</f>
        <v>0</v>
      </c>
      <c r="R14" s="516">
        <f>'CA2 Detail'!R14-'Prior Year - CA2'!R14</f>
        <v>0</v>
      </c>
      <c r="S14" s="516">
        <f>'CA2 Detail'!S14-'Prior Year - CA2'!S14</f>
        <v>0</v>
      </c>
      <c r="T14" s="516" t="e">
        <f>'CA2 Detail'!T14-'Prior Year - CA2'!T14</f>
        <v>#N/A</v>
      </c>
      <c r="U14" s="516" t="e">
        <f>'CA2 Detail'!U14-'Prior Year - CA2'!U14</f>
        <v>#N/A</v>
      </c>
      <c r="V14" s="516" t="e">
        <f>'CA2 Detail'!V14-'Prior Year - CA2'!V14</f>
        <v>#N/A</v>
      </c>
      <c r="W14" s="516" t="e">
        <f>'CA2 Detail'!W14-'Prior Year - CA2'!W14</f>
        <v>#N/A</v>
      </c>
      <c r="X14" s="516" t="e">
        <f>'CA2 Detail'!X14-'Prior Year - CA2'!X14</f>
        <v>#N/A</v>
      </c>
      <c r="Y14" s="516" t="e">
        <f>'CA2 Detail'!Y14-'Prior Year - CA2'!Y14</f>
        <v>#N/A</v>
      </c>
      <c r="Z14" s="516">
        <f>'CA2 Detail'!Z14-'Prior Year - CA2'!Z14</f>
        <v>0</v>
      </c>
      <c r="AA14" s="516" t="e">
        <f>'CA2 Detail'!AA14-'Prior Year - CA2'!AA14</f>
        <v>#N/A</v>
      </c>
      <c r="AB14" s="516" t="e">
        <f>'CA2 Detail'!AB14-'Prior Year - CA2'!AB14</f>
        <v>#N/A</v>
      </c>
      <c r="AC14" s="35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35" t="s">
        <v>7</v>
      </c>
      <c r="B15" s="516">
        <f>'CA2 Detail'!B15-'Prior Year - CA2'!B15</f>
        <v>0</v>
      </c>
      <c r="C15" s="516">
        <f>'CA2 Detail'!C15-'Prior Year - CA2'!C15</f>
        <v>0</v>
      </c>
      <c r="D15" s="516">
        <f>'CA2 Detail'!D15-'Prior Year - CA2'!D15</f>
        <v>0</v>
      </c>
      <c r="E15" s="516">
        <f>'CA2 Detail'!E15-'Prior Year - CA2'!E15</f>
        <v>0</v>
      </c>
      <c r="F15" s="516">
        <f>'CA2 Detail'!F15-'Prior Year - CA2'!F15</f>
        <v>0</v>
      </c>
      <c r="G15" s="516">
        <f>'CA2 Detail'!G15-'Prior Year - CA2'!G15</f>
        <v>0</v>
      </c>
      <c r="H15" s="516">
        <f>'CA2 Detail'!H15-'Prior Year - CA2'!H15</f>
        <v>0</v>
      </c>
      <c r="I15" s="516">
        <f>'CA2 Detail'!I15-'Prior Year - CA2'!I15</f>
        <v>0</v>
      </c>
      <c r="J15" s="516">
        <f>'CA2 Detail'!J15-'Prior Year - CA2'!J15</f>
        <v>0</v>
      </c>
      <c r="K15" s="516">
        <f>'CA2 Detail'!K15-'Prior Year - CA2'!K15</f>
        <v>0</v>
      </c>
      <c r="L15" s="516">
        <f>'CA2 Detail'!L15-'Prior Year - CA2'!L15</f>
        <v>0</v>
      </c>
      <c r="M15" s="516">
        <f>'CA2 Detail'!M15-'Prior Year - CA2'!M15</f>
        <v>0</v>
      </c>
      <c r="N15" s="516">
        <f>'CA2 Detail'!N15-'Prior Year - CA2'!N15</f>
        <v>0</v>
      </c>
      <c r="O15" s="516" t="e">
        <f>'CA2 Detail'!O15-'Prior Year - CA2'!O15</f>
        <v>#N/A</v>
      </c>
      <c r="P15" s="516" t="e">
        <f>'CA2 Detail'!P15-'Prior Year - CA2'!P15</f>
        <v>#N/A</v>
      </c>
      <c r="Q15" s="516">
        <f>'CA2 Detail'!Q15-'Prior Year - CA2'!Q15</f>
        <v>0</v>
      </c>
      <c r="R15" s="516">
        <f>'CA2 Detail'!R15-'Prior Year - CA2'!R15</f>
        <v>0</v>
      </c>
      <c r="S15" s="516">
        <f>'CA2 Detail'!S15-'Prior Year - CA2'!S15</f>
        <v>0</v>
      </c>
      <c r="T15" s="516" t="e">
        <f>'CA2 Detail'!T15-'Prior Year - CA2'!T15</f>
        <v>#N/A</v>
      </c>
      <c r="U15" s="516" t="e">
        <f>'CA2 Detail'!U15-'Prior Year - CA2'!U15</f>
        <v>#N/A</v>
      </c>
      <c r="V15" s="516" t="e">
        <f>'CA2 Detail'!V15-'Prior Year - CA2'!V15</f>
        <v>#N/A</v>
      </c>
      <c r="W15" s="516" t="e">
        <f>'CA2 Detail'!W15-'Prior Year - CA2'!W15</f>
        <v>#N/A</v>
      </c>
      <c r="X15" s="516" t="e">
        <f>'CA2 Detail'!X15-'Prior Year - CA2'!X15</f>
        <v>#N/A</v>
      </c>
      <c r="Y15" s="516" t="e">
        <f>'CA2 Detail'!Y15-'Prior Year - CA2'!Y15</f>
        <v>#N/A</v>
      </c>
      <c r="Z15" s="516">
        <f>'CA2 Detail'!Z15-'Prior Year - CA2'!Z15</f>
        <v>0</v>
      </c>
      <c r="AA15" s="516" t="e">
        <f>'CA2 Detail'!AA15-'Prior Year - CA2'!AA15</f>
        <v>#N/A</v>
      </c>
      <c r="AB15" s="516" t="e">
        <f>'CA2 Detail'!AB15-'Prior Year - CA2'!AB15</f>
        <v>#N/A</v>
      </c>
      <c r="AC15" s="35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35" t="s">
        <v>8</v>
      </c>
      <c r="B16" s="516">
        <f>'CA2 Detail'!B16-'Prior Year - CA2'!B16</f>
        <v>0</v>
      </c>
      <c r="C16" s="516">
        <f>'CA2 Detail'!C16-'Prior Year - CA2'!C16</f>
        <v>0</v>
      </c>
      <c r="D16" s="516">
        <f>'CA2 Detail'!D16-'Prior Year - CA2'!D16</f>
        <v>0</v>
      </c>
      <c r="E16" s="516">
        <f>'CA2 Detail'!E16-'Prior Year - CA2'!E16</f>
        <v>0</v>
      </c>
      <c r="F16" s="516">
        <f>'CA2 Detail'!F16-'Prior Year - CA2'!F16</f>
        <v>0</v>
      </c>
      <c r="G16" s="516">
        <f>'CA2 Detail'!G16-'Prior Year - CA2'!G16</f>
        <v>0</v>
      </c>
      <c r="H16" s="516">
        <f>'CA2 Detail'!H16-'Prior Year - CA2'!H16</f>
        <v>0</v>
      </c>
      <c r="I16" s="516">
        <f>'CA2 Detail'!I16-'Prior Year - CA2'!I16</f>
        <v>0</v>
      </c>
      <c r="J16" s="516">
        <f>'CA2 Detail'!J16-'Prior Year - CA2'!J16</f>
        <v>0</v>
      </c>
      <c r="K16" s="516">
        <f>'CA2 Detail'!K16-'Prior Year - CA2'!K16</f>
        <v>0</v>
      </c>
      <c r="L16" s="516">
        <f>'CA2 Detail'!L16-'Prior Year - CA2'!L16</f>
        <v>0</v>
      </c>
      <c r="M16" s="516">
        <f>'CA2 Detail'!M16-'Prior Year - CA2'!M16</f>
        <v>0</v>
      </c>
      <c r="N16" s="516">
        <f>'CA2 Detail'!N16-'Prior Year - CA2'!N16</f>
        <v>0</v>
      </c>
      <c r="O16" s="516" t="e">
        <f>'CA2 Detail'!O16-'Prior Year - CA2'!O16</f>
        <v>#N/A</v>
      </c>
      <c r="P16" s="516" t="e">
        <f>'CA2 Detail'!P16-'Prior Year - CA2'!P16</f>
        <v>#N/A</v>
      </c>
      <c r="Q16" s="516">
        <f>'CA2 Detail'!Q16-'Prior Year - CA2'!Q16</f>
        <v>0</v>
      </c>
      <c r="R16" s="516">
        <f>'CA2 Detail'!R16-'Prior Year - CA2'!R16</f>
        <v>0</v>
      </c>
      <c r="S16" s="516">
        <f>'CA2 Detail'!S16-'Prior Year - CA2'!S16</f>
        <v>0</v>
      </c>
      <c r="T16" s="516" t="e">
        <f>'CA2 Detail'!T16-'Prior Year - CA2'!T16</f>
        <v>#N/A</v>
      </c>
      <c r="U16" s="516" t="e">
        <f>'CA2 Detail'!U16-'Prior Year - CA2'!U16</f>
        <v>#N/A</v>
      </c>
      <c r="V16" s="516" t="e">
        <f>'CA2 Detail'!V16-'Prior Year - CA2'!V16</f>
        <v>#N/A</v>
      </c>
      <c r="W16" s="516" t="e">
        <f>'CA2 Detail'!W16-'Prior Year - CA2'!W16</f>
        <v>#N/A</v>
      </c>
      <c r="X16" s="516" t="e">
        <f>'CA2 Detail'!X16-'Prior Year - CA2'!X16</f>
        <v>#N/A</v>
      </c>
      <c r="Y16" s="516" t="e">
        <f>'CA2 Detail'!Y16-'Prior Year - CA2'!Y16</f>
        <v>#N/A</v>
      </c>
      <c r="Z16" s="516">
        <f>'CA2 Detail'!Z16-'Prior Year - CA2'!Z16</f>
        <v>0</v>
      </c>
      <c r="AA16" s="516" t="e">
        <f>'CA2 Detail'!AA16-'Prior Year - CA2'!AA16</f>
        <v>#N/A</v>
      </c>
      <c r="AB16" s="516" t="e">
        <f>'CA2 Detail'!AB16-'Prior Year - CA2'!AB16</f>
        <v>#N/A</v>
      </c>
      <c r="AC16" s="35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35" t="s">
        <v>9</v>
      </c>
      <c r="B17" s="516">
        <f>'CA2 Detail'!B17-'Prior Year - CA2'!B17</f>
        <v>0</v>
      </c>
      <c r="C17" s="516">
        <f>'CA2 Detail'!C17-'Prior Year - CA2'!C17</f>
        <v>0</v>
      </c>
      <c r="D17" s="516">
        <f>'CA2 Detail'!D17-'Prior Year - CA2'!D17</f>
        <v>0</v>
      </c>
      <c r="E17" s="516">
        <f>'CA2 Detail'!E17-'Prior Year - CA2'!E17</f>
        <v>0</v>
      </c>
      <c r="F17" s="516">
        <f>'CA2 Detail'!F17-'Prior Year - CA2'!F17</f>
        <v>0</v>
      </c>
      <c r="G17" s="516">
        <f>'CA2 Detail'!G17-'Prior Year - CA2'!G17</f>
        <v>0</v>
      </c>
      <c r="H17" s="516">
        <f>'CA2 Detail'!H17-'Prior Year - CA2'!H17</f>
        <v>0</v>
      </c>
      <c r="I17" s="516">
        <f>'CA2 Detail'!I17-'Prior Year - CA2'!I17</f>
        <v>0</v>
      </c>
      <c r="J17" s="516">
        <f>'CA2 Detail'!J17-'Prior Year - CA2'!J17</f>
        <v>0</v>
      </c>
      <c r="K17" s="516">
        <f>'CA2 Detail'!K17-'Prior Year - CA2'!K17</f>
        <v>0</v>
      </c>
      <c r="L17" s="516">
        <f>'CA2 Detail'!L17-'Prior Year - CA2'!L17</f>
        <v>0</v>
      </c>
      <c r="M17" s="516">
        <f>'CA2 Detail'!M17-'Prior Year - CA2'!M17</f>
        <v>0</v>
      </c>
      <c r="N17" s="516">
        <f>'CA2 Detail'!N17-'Prior Year - CA2'!N17</f>
        <v>0</v>
      </c>
      <c r="O17" s="516" t="e">
        <f>'CA2 Detail'!O17-'Prior Year - CA2'!O17</f>
        <v>#N/A</v>
      </c>
      <c r="P17" s="516" t="e">
        <f>'CA2 Detail'!P17-'Prior Year - CA2'!P17</f>
        <v>#N/A</v>
      </c>
      <c r="Q17" s="516">
        <f>'CA2 Detail'!Q17-'Prior Year - CA2'!Q17</f>
        <v>0</v>
      </c>
      <c r="R17" s="516">
        <f>'CA2 Detail'!R17-'Prior Year - CA2'!R17</f>
        <v>0</v>
      </c>
      <c r="S17" s="516">
        <f>'CA2 Detail'!S17-'Prior Year - CA2'!S17</f>
        <v>0</v>
      </c>
      <c r="T17" s="516" t="e">
        <f>'CA2 Detail'!T17-'Prior Year - CA2'!T17</f>
        <v>#N/A</v>
      </c>
      <c r="U17" s="516" t="e">
        <f>'CA2 Detail'!U17-'Prior Year - CA2'!U17</f>
        <v>#N/A</v>
      </c>
      <c r="V17" s="516" t="e">
        <f>'CA2 Detail'!V17-'Prior Year - CA2'!V17</f>
        <v>#N/A</v>
      </c>
      <c r="W17" s="516" t="e">
        <f>'CA2 Detail'!W17-'Prior Year - CA2'!W17</f>
        <v>#N/A</v>
      </c>
      <c r="X17" s="516" t="e">
        <f>'CA2 Detail'!X17-'Prior Year - CA2'!X17</f>
        <v>#N/A</v>
      </c>
      <c r="Y17" s="516" t="e">
        <f>'CA2 Detail'!Y17-'Prior Year - CA2'!Y17</f>
        <v>#N/A</v>
      </c>
      <c r="Z17" s="516">
        <f>'CA2 Detail'!Z17-'Prior Year - CA2'!Z17</f>
        <v>0</v>
      </c>
      <c r="AA17" s="516" t="e">
        <f>'CA2 Detail'!AA17-'Prior Year - CA2'!AA17</f>
        <v>#N/A</v>
      </c>
      <c r="AB17" s="516" t="e">
        <f>'CA2 Detail'!AB17-'Prior Year - CA2'!AB17</f>
        <v>#N/A</v>
      </c>
      <c r="AC17" s="3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35" t="s">
        <v>10</v>
      </c>
      <c r="B18" s="516">
        <f>'CA2 Detail'!B18-'Prior Year - CA2'!B18</f>
        <v>0</v>
      </c>
      <c r="C18" s="516">
        <f>'CA2 Detail'!C18-'Prior Year - CA2'!C18</f>
        <v>0</v>
      </c>
      <c r="D18" s="516">
        <f>'CA2 Detail'!D18-'Prior Year - CA2'!D18</f>
        <v>0</v>
      </c>
      <c r="E18" s="516">
        <f>'CA2 Detail'!E18-'Prior Year - CA2'!E18</f>
        <v>0</v>
      </c>
      <c r="F18" s="516">
        <f>'CA2 Detail'!F18-'Prior Year - CA2'!F18</f>
        <v>0</v>
      </c>
      <c r="G18" s="516">
        <f>'CA2 Detail'!G18-'Prior Year - CA2'!G18</f>
        <v>0</v>
      </c>
      <c r="H18" s="516">
        <f>'CA2 Detail'!H18-'Prior Year - CA2'!H18</f>
        <v>0</v>
      </c>
      <c r="I18" s="516">
        <f>'CA2 Detail'!I18-'Prior Year - CA2'!I18</f>
        <v>0</v>
      </c>
      <c r="J18" s="516">
        <f>'CA2 Detail'!J18-'Prior Year - CA2'!J18</f>
        <v>0</v>
      </c>
      <c r="K18" s="516">
        <f>'CA2 Detail'!K18-'Prior Year - CA2'!K18</f>
        <v>0</v>
      </c>
      <c r="L18" s="516">
        <f>'CA2 Detail'!L18-'Prior Year - CA2'!L18</f>
        <v>0</v>
      </c>
      <c r="M18" s="516">
        <f>'CA2 Detail'!M18-'Prior Year - CA2'!M18</f>
        <v>0</v>
      </c>
      <c r="N18" s="516">
        <f>'CA2 Detail'!N18-'Prior Year - CA2'!N18</f>
        <v>0</v>
      </c>
      <c r="O18" s="516" t="e">
        <f>'CA2 Detail'!O18-'Prior Year - CA2'!O18</f>
        <v>#N/A</v>
      </c>
      <c r="P18" s="516" t="e">
        <f>'CA2 Detail'!P18-'Prior Year - CA2'!P18</f>
        <v>#N/A</v>
      </c>
      <c r="Q18" s="516">
        <f>'CA2 Detail'!Q18-'Prior Year - CA2'!Q18</f>
        <v>0</v>
      </c>
      <c r="R18" s="516">
        <f>'CA2 Detail'!R18-'Prior Year - CA2'!R18</f>
        <v>0</v>
      </c>
      <c r="S18" s="516">
        <f>'CA2 Detail'!S18-'Prior Year - CA2'!S18</f>
        <v>0</v>
      </c>
      <c r="T18" s="516" t="e">
        <f>'CA2 Detail'!T18-'Prior Year - CA2'!T18</f>
        <v>#N/A</v>
      </c>
      <c r="U18" s="516" t="e">
        <f>'CA2 Detail'!U18-'Prior Year - CA2'!U18</f>
        <v>#N/A</v>
      </c>
      <c r="V18" s="516" t="e">
        <f>'CA2 Detail'!V18-'Prior Year - CA2'!V18</f>
        <v>#N/A</v>
      </c>
      <c r="W18" s="516" t="e">
        <f>'CA2 Detail'!W18-'Prior Year - CA2'!W18</f>
        <v>#N/A</v>
      </c>
      <c r="X18" s="516" t="e">
        <f>'CA2 Detail'!X18-'Prior Year - CA2'!X18</f>
        <v>#N/A</v>
      </c>
      <c r="Y18" s="516" t="e">
        <f>'CA2 Detail'!Y18-'Prior Year - CA2'!Y18</f>
        <v>#N/A</v>
      </c>
      <c r="Z18" s="516">
        <f>'CA2 Detail'!Z18-'Prior Year - CA2'!Z18</f>
        <v>0</v>
      </c>
      <c r="AA18" s="516" t="e">
        <f>'CA2 Detail'!AA18-'Prior Year - CA2'!AA18</f>
        <v>#N/A</v>
      </c>
      <c r="AB18" s="516" t="e">
        <f>'CA2 Detail'!AB18-'Prior Year - CA2'!AB18</f>
        <v>#N/A</v>
      </c>
      <c r="AC18" s="35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35" t="s">
        <v>11</v>
      </c>
      <c r="B19" s="516">
        <f>'CA2 Detail'!B19-'Prior Year - CA2'!B19</f>
        <v>0</v>
      </c>
      <c r="C19" s="516">
        <f>'CA2 Detail'!C19-'Prior Year - CA2'!C19</f>
        <v>0</v>
      </c>
      <c r="D19" s="516">
        <f>'CA2 Detail'!D19-'Prior Year - CA2'!D19</f>
        <v>0</v>
      </c>
      <c r="E19" s="516">
        <f>'CA2 Detail'!E19-'Prior Year - CA2'!E19</f>
        <v>0</v>
      </c>
      <c r="F19" s="516">
        <f>'CA2 Detail'!F19-'Prior Year - CA2'!F19</f>
        <v>0</v>
      </c>
      <c r="G19" s="516">
        <f>'CA2 Detail'!G19-'Prior Year - CA2'!G19</f>
        <v>0</v>
      </c>
      <c r="H19" s="516">
        <f>'CA2 Detail'!H19-'Prior Year - CA2'!H19</f>
        <v>0</v>
      </c>
      <c r="I19" s="516">
        <f>'CA2 Detail'!I19-'Prior Year - CA2'!I19</f>
        <v>0</v>
      </c>
      <c r="J19" s="516">
        <f>'CA2 Detail'!J19-'Prior Year - CA2'!J19</f>
        <v>0</v>
      </c>
      <c r="K19" s="516">
        <f>'CA2 Detail'!K19-'Prior Year - CA2'!K19</f>
        <v>0</v>
      </c>
      <c r="L19" s="516">
        <f>'CA2 Detail'!L19-'Prior Year - CA2'!L19</f>
        <v>0</v>
      </c>
      <c r="M19" s="516">
        <f>'CA2 Detail'!M19-'Prior Year - CA2'!M19</f>
        <v>0</v>
      </c>
      <c r="N19" s="516">
        <f>'CA2 Detail'!N19-'Prior Year - CA2'!N19</f>
        <v>0</v>
      </c>
      <c r="O19" s="516" t="e">
        <f>'CA2 Detail'!O19-'Prior Year - CA2'!O19</f>
        <v>#N/A</v>
      </c>
      <c r="P19" s="516" t="e">
        <f>'CA2 Detail'!P19-'Prior Year - CA2'!P19</f>
        <v>#N/A</v>
      </c>
      <c r="Q19" s="516">
        <f>'CA2 Detail'!Q19-'Prior Year - CA2'!Q19</f>
        <v>0</v>
      </c>
      <c r="R19" s="516">
        <f>'CA2 Detail'!R19-'Prior Year - CA2'!R19</f>
        <v>0</v>
      </c>
      <c r="S19" s="516">
        <f>'CA2 Detail'!S19-'Prior Year - CA2'!S19</f>
        <v>0</v>
      </c>
      <c r="T19" s="516" t="e">
        <f>'CA2 Detail'!T19-'Prior Year - CA2'!T19</f>
        <v>#N/A</v>
      </c>
      <c r="U19" s="516" t="e">
        <f>'CA2 Detail'!U19-'Prior Year - CA2'!U19</f>
        <v>#N/A</v>
      </c>
      <c r="V19" s="516" t="e">
        <f>'CA2 Detail'!V19-'Prior Year - CA2'!V19</f>
        <v>#N/A</v>
      </c>
      <c r="W19" s="516" t="e">
        <f>'CA2 Detail'!W19-'Prior Year - CA2'!W19</f>
        <v>#N/A</v>
      </c>
      <c r="X19" s="516" t="e">
        <f>'CA2 Detail'!X19-'Prior Year - CA2'!X19</f>
        <v>#N/A</v>
      </c>
      <c r="Y19" s="516" t="e">
        <f>'CA2 Detail'!Y19-'Prior Year - CA2'!Y19</f>
        <v>#N/A</v>
      </c>
      <c r="Z19" s="516">
        <f>'CA2 Detail'!Z19-'Prior Year - CA2'!Z19</f>
        <v>0</v>
      </c>
      <c r="AA19" s="516" t="e">
        <f>'CA2 Detail'!AA19-'Prior Year - CA2'!AA19</f>
        <v>#N/A</v>
      </c>
      <c r="AB19" s="516" t="e">
        <f>'CA2 Detail'!AB19-'Prior Year - CA2'!AB19</f>
        <v>#N/A</v>
      </c>
      <c r="AC19" s="35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>
      <c r="A20" s="35" t="s">
        <v>12</v>
      </c>
      <c r="B20" s="516">
        <f>'CA2 Detail'!B20-'Prior Year - CA2'!B20</f>
        <v>0</v>
      </c>
      <c r="C20" s="516">
        <f>'CA2 Detail'!C20-'Prior Year - CA2'!C20</f>
        <v>0</v>
      </c>
      <c r="D20" s="516">
        <f>'CA2 Detail'!D20-'Prior Year - CA2'!D20</f>
        <v>0</v>
      </c>
      <c r="E20" s="516">
        <f>'CA2 Detail'!E20-'Prior Year - CA2'!E20</f>
        <v>0</v>
      </c>
      <c r="F20" s="516">
        <f>'CA2 Detail'!F20-'Prior Year - CA2'!F20</f>
        <v>0</v>
      </c>
      <c r="G20" s="516">
        <f>'CA2 Detail'!G20-'Prior Year - CA2'!G20</f>
        <v>0</v>
      </c>
      <c r="H20" s="516">
        <f>'CA2 Detail'!H20-'Prior Year - CA2'!H20</f>
        <v>0</v>
      </c>
      <c r="I20" s="516">
        <f>'CA2 Detail'!I20-'Prior Year - CA2'!I20</f>
        <v>0</v>
      </c>
      <c r="J20" s="516">
        <f>'CA2 Detail'!J20-'Prior Year - CA2'!J20</f>
        <v>0</v>
      </c>
      <c r="K20" s="516">
        <f>'CA2 Detail'!K20-'Prior Year - CA2'!K20</f>
        <v>0</v>
      </c>
      <c r="L20" s="516">
        <f>'CA2 Detail'!L20-'Prior Year - CA2'!L20</f>
        <v>0</v>
      </c>
      <c r="M20" s="516">
        <f>'CA2 Detail'!M20-'Prior Year - CA2'!M20</f>
        <v>0</v>
      </c>
      <c r="N20" s="516">
        <f>'CA2 Detail'!N20-'Prior Year - CA2'!N20</f>
        <v>0</v>
      </c>
      <c r="O20" s="516" t="e">
        <f>'CA2 Detail'!O20-'Prior Year - CA2'!O20</f>
        <v>#N/A</v>
      </c>
      <c r="P20" s="516" t="e">
        <f>'CA2 Detail'!P20-'Prior Year - CA2'!P20</f>
        <v>#N/A</v>
      </c>
      <c r="Q20" s="516">
        <f>'CA2 Detail'!Q20-'Prior Year - CA2'!Q20</f>
        <v>0</v>
      </c>
      <c r="R20" s="516">
        <f>'CA2 Detail'!R20-'Prior Year - CA2'!R20</f>
        <v>0</v>
      </c>
      <c r="S20" s="516">
        <f>'CA2 Detail'!S20-'Prior Year - CA2'!S20</f>
        <v>0</v>
      </c>
      <c r="T20" s="516" t="e">
        <f>'CA2 Detail'!T20-'Prior Year - CA2'!T20</f>
        <v>#N/A</v>
      </c>
      <c r="U20" s="516" t="e">
        <f>'CA2 Detail'!U20-'Prior Year - CA2'!U20</f>
        <v>#N/A</v>
      </c>
      <c r="V20" s="516" t="e">
        <f>'CA2 Detail'!V20-'Prior Year - CA2'!V20</f>
        <v>#N/A</v>
      </c>
      <c r="W20" s="516" t="e">
        <f>'CA2 Detail'!W20-'Prior Year - CA2'!W20</f>
        <v>#N/A</v>
      </c>
      <c r="X20" s="516" t="e">
        <f>'CA2 Detail'!X20-'Prior Year - CA2'!X20</f>
        <v>#N/A</v>
      </c>
      <c r="Y20" s="516" t="e">
        <f>'CA2 Detail'!Y20-'Prior Year - CA2'!Y20</f>
        <v>#N/A</v>
      </c>
      <c r="Z20" s="516">
        <f>'CA2 Detail'!Z20-'Prior Year - CA2'!Z20</f>
        <v>0</v>
      </c>
      <c r="AA20" s="516" t="e">
        <f>'CA2 Detail'!AA20-'Prior Year - CA2'!AA20</f>
        <v>#N/A</v>
      </c>
      <c r="AB20" s="516" t="e">
        <f>'CA2 Detail'!AB20-'Prior Year - CA2'!AB20</f>
        <v>#N/A</v>
      </c>
      <c r="AC20" s="35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>
      <c r="A21" s="35" t="s">
        <v>13</v>
      </c>
      <c r="B21" s="516">
        <f>'CA2 Detail'!B21-'Prior Year - CA2'!B21</f>
        <v>0</v>
      </c>
      <c r="C21" s="516">
        <f>'CA2 Detail'!C21-'Prior Year - CA2'!C21</f>
        <v>0</v>
      </c>
      <c r="D21" s="516">
        <f>'CA2 Detail'!D21-'Prior Year - CA2'!D21</f>
        <v>0</v>
      </c>
      <c r="E21" s="516">
        <f>'CA2 Detail'!E21-'Prior Year - CA2'!E21</f>
        <v>0</v>
      </c>
      <c r="F21" s="516">
        <f>'CA2 Detail'!F21-'Prior Year - CA2'!F21</f>
        <v>0</v>
      </c>
      <c r="G21" s="516">
        <f>'CA2 Detail'!G21-'Prior Year - CA2'!G21</f>
        <v>0</v>
      </c>
      <c r="H21" s="516">
        <f>'CA2 Detail'!H21-'Prior Year - CA2'!H21</f>
        <v>0</v>
      </c>
      <c r="I21" s="516">
        <f>'CA2 Detail'!I21-'Prior Year - CA2'!I21</f>
        <v>0</v>
      </c>
      <c r="J21" s="516">
        <f>'CA2 Detail'!J21-'Prior Year - CA2'!J21</f>
        <v>0</v>
      </c>
      <c r="K21" s="516">
        <f>'CA2 Detail'!K21-'Prior Year - CA2'!K21</f>
        <v>0</v>
      </c>
      <c r="L21" s="516">
        <f>'CA2 Detail'!L21-'Prior Year - CA2'!L21</f>
        <v>0</v>
      </c>
      <c r="M21" s="516">
        <f>'CA2 Detail'!M21-'Prior Year - CA2'!M21</f>
        <v>0</v>
      </c>
      <c r="N21" s="516">
        <f>'CA2 Detail'!N21-'Prior Year - CA2'!N21</f>
        <v>0</v>
      </c>
      <c r="O21" s="516" t="e">
        <f>'CA2 Detail'!O21-'Prior Year - CA2'!O21</f>
        <v>#N/A</v>
      </c>
      <c r="P21" s="516" t="e">
        <f>'CA2 Detail'!P21-'Prior Year - CA2'!P21</f>
        <v>#N/A</v>
      </c>
      <c r="Q21" s="516">
        <f>'CA2 Detail'!Q21-'Prior Year - CA2'!Q21</f>
        <v>0</v>
      </c>
      <c r="R21" s="516">
        <f>'CA2 Detail'!R21-'Prior Year - CA2'!R21</f>
        <v>0</v>
      </c>
      <c r="S21" s="516">
        <f>'CA2 Detail'!S21-'Prior Year - CA2'!S21</f>
        <v>0</v>
      </c>
      <c r="T21" s="516" t="e">
        <f>'CA2 Detail'!T21-'Prior Year - CA2'!T21</f>
        <v>#N/A</v>
      </c>
      <c r="U21" s="516" t="e">
        <f>'CA2 Detail'!U21-'Prior Year - CA2'!U21</f>
        <v>#N/A</v>
      </c>
      <c r="V21" s="516" t="e">
        <f>'CA2 Detail'!V21-'Prior Year - CA2'!V21</f>
        <v>#N/A</v>
      </c>
      <c r="W21" s="516" t="e">
        <f>'CA2 Detail'!W21-'Prior Year - CA2'!W21</f>
        <v>#N/A</v>
      </c>
      <c r="X21" s="516" t="e">
        <f>'CA2 Detail'!X21-'Prior Year - CA2'!X21</f>
        <v>#N/A</v>
      </c>
      <c r="Y21" s="516" t="e">
        <f>'CA2 Detail'!Y21-'Prior Year - CA2'!Y21</f>
        <v>#N/A</v>
      </c>
      <c r="Z21" s="516">
        <f>'CA2 Detail'!Z21-'Prior Year - CA2'!Z21</f>
        <v>0</v>
      </c>
      <c r="AA21" s="516" t="e">
        <f>'CA2 Detail'!AA21-'Prior Year - CA2'!AA21</f>
        <v>#N/A</v>
      </c>
      <c r="AB21" s="516" t="e">
        <f>'CA2 Detail'!AB21-'Prior Year - CA2'!AB21</f>
        <v>#N/A</v>
      </c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>
      <c r="A22" s="35" t="s">
        <v>14</v>
      </c>
      <c r="B22" s="516">
        <f>'CA2 Detail'!B22-'Prior Year - CA2'!B22</f>
        <v>0</v>
      </c>
      <c r="C22" s="516">
        <f>'CA2 Detail'!C22-'Prior Year - CA2'!C22</f>
        <v>0</v>
      </c>
      <c r="D22" s="516">
        <f>'CA2 Detail'!D22-'Prior Year - CA2'!D22</f>
        <v>0</v>
      </c>
      <c r="E22" s="516">
        <f>'CA2 Detail'!E22-'Prior Year - CA2'!E22</f>
        <v>0</v>
      </c>
      <c r="F22" s="516">
        <f>'CA2 Detail'!F22-'Prior Year - CA2'!F22</f>
        <v>0</v>
      </c>
      <c r="G22" s="516">
        <f>'CA2 Detail'!G22-'Prior Year - CA2'!G22</f>
        <v>0</v>
      </c>
      <c r="H22" s="516">
        <f>'CA2 Detail'!H22-'Prior Year - CA2'!H22</f>
        <v>0</v>
      </c>
      <c r="I22" s="516">
        <f>'CA2 Detail'!I22-'Prior Year - CA2'!I22</f>
        <v>0</v>
      </c>
      <c r="J22" s="516">
        <f>'CA2 Detail'!J22-'Prior Year - CA2'!J22</f>
        <v>0</v>
      </c>
      <c r="K22" s="516">
        <f>'CA2 Detail'!K22-'Prior Year - CA2'!K22</f>
        <v>0</v>
      </c>
      <c r="L22" s="516">
        <f>'CA2 Detail'!L22-'Prior Year - CA2'!L22</f>
        <v>0</v>
      </c>
      <c r="M22" s="516">
        <f>'CA2 Detail'!M22-'Prior Year - CA2'!M22</f>
        <v>0</v>
      </c>
      <c r="N22" s="516">
        <f>'CA2 Detail'!N22-'Prior Year - CA2'!N22</f>
        <v>0</v>
      </c>
      <c r="O22" s="516" t="e">
        <f>'CA2 Detail'!O22-'Prior Year - CA2'!O22</f>
        <v>#N/A</v>
      </c>
      <c r="P22" s="516" t="e">
        <f>'CA2 Detail'!P22-'Prior Year - CA2'!P22</f>
        <v>#N/A</v>
      </c>
      <c r="Q22" s="516">
        <f>'CA2 Detail'!Q22-'Prior Year - CA2'!Q22</f>
        <v>0</v>
      </c>
      <c r="R22" s="516">
        <f>'CA2 Detail'!R22-'Prior Year - CA2'!R22</f>
        <v>0</v>
      </c>
      <c r="S22" s="516">
        <f>'CA2 Detail'!S22-'Prior Year - CA2'!S22</f>
        <v>0</v>
      </c>
      <c r="T22" s="516" t="e">
        <f>'CA2 Detail'!T22-'Prior Year - CA2'!T22</f>
        <v>#N/A</v>
      </c>
      <c r="U22" s="516" t="e">
        <f>'CA2 Detail'!U22-'Prior Year - CA2'!U22</f>
        <v>#N/A</v>
      </c>
      <c r="V22" s="516" t="e">
        <f>'CA2 Detail'!V22-'Prior Year - CA2'!V22</f>
        <v>#N/A</v>
      </c>
      <c r="W22" s="516" t="e">
        <f>'CA2 Detail'!W22-'Prior Year - CA2'!W22</f>
        <v>#N/A</v>
      </c>
      <c r="X22" s="516" t="e">
        <f>'CA2 Detail'!X22-'Prior Year - CA2'!X22</f>
        <v>#N/A</v>
      </c>
      <c r="Y22" s="516" t="e">
        <f>'CA2 Detail'!Y22-'Prior Year - CA2'!Y22</f>
        <v>#N/A</v>
      </c>
      <c r="Z22" s="516">
        <f>'CA2 Detail'!Z22-'Prior Year - CA2'!Z22</f>
        <v>0</v>
      </c>
      <c r="AA22" s="516" t="e">
        <f>'CA2 Detail'!AA22-'Prior Year - CA2'!AA22</f>
        <v>#N/A</v>
      </c>
      <c r="AB22" s="516" t="e">
        <f>'CA2 Detail'!AB22-'Prior Year - CA2'!AB22</f>
        <v>#N/A</v>
      </c>
      <c r="AC22" s="35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>
      <c r="A23" s="35" t="s">
        <v>15</v>
      </c>
      <c r="B23" s="516">
        <f>'CA2 Detail'!B23-'Prior Year - CA2'!B23</f>
        <v>0</v>
      </c>
      <c r="C23" s="516">
        <f>'CA2 Detail'!C23-'Prior Year - CA2'!C23</f>
        <v>0</v>
      </c>
      <c r="D23" s="516">
        <f>'CA2 Detail'!D23-'Prior Year - CA2'!D23</f>
        <v>0</v>
      </c>
      <c r="E23" s="516">
        <f>'CA2 Detail'!E23-'Prior Year - CA2'!E23</f>
        <v>0</v>
      </c>
      <c r="F23" s="516">
        <f>'CA2 Detail'!F23-'Prior Year - CA2'!F23</f>
        <v>0</v>
      </c>
      <c r="G23" s="516">
        <f>'CA2 Detail'!G23-'Prior Year - CA2'!G23</f>
        <v>0</v>
      </c>
      <c r="H23" s="516">
        <f>'CA2 Detail'!H23-'Prior Year - CA2'!H23</f>
        <v>0</v>
      </c>
      <c r="I23" s="516">
        <f>'CA2 Detail'!I23-'Prior Year - CA2'!I23</f>
        <v>0</v>
      </c>
      <c r="J23" s="516">
        <f>'CA2 Detail'!J23-'Prior Year - CA2'!J23</f>
        <v>0</v>
      </c>
      <c r="K23" s="516">
        <f>'CA2 Detail'!K23-'Prior Year - CA2'!K23</f>
        <v>0</v>
      </c>
      <c r="L23" s="516">
        <f>'CA2 Detail'!L23-'Prior Year - CA2'!L23</f>
        <v>0</v>
      </c>
      <c r="M23" s="516">
        <f>'CA2 Detail'!M23-'Prior Year - CA2'!M23</f>
        <v>0</v>
      </c>
      <c r="N23" s="516">
        <f>'CA2 Detail'!N23-'Prior Year - CA2'!N23</f>
        <v>0</v>
      </c>
      <c r="O23" s="516" t="e">
        <f>'CA2 Detail'!O23-'Prior Year - CA2'!O23</f>
        <v>#N/A</v>
      </c>
      <c r="P23" s="516" t="e">
        <f>'CA2 Detail'!P23-'Prior Year - CA2'!P23</f>
        <v>#N/A</v>
      </c>
      <c r="Q23" s="516">
        <f>'CA2 Detail'!Q23-'Prior Year - CA2'!Q23</f>
        <v>0</v>
      </c>
      <c r="R23" s="516">
        <f>'CA2 Detail'!R23-'Prior Year - CA2'!R23</f>
        <v>0</v>
      </c>
      <c r="S23" s="516">
        <f>'CA2 Detail'!S23-'Prior Year - CA2'!S23</f>
        <v>0</v>
      </c>
      <c r="T23" s="516" t="e">
        <f>'CA2 Detail'!T23-'Prior Year - CA2'!T23</f>
        <v>#N/A</v>
      </c>
      <c r="U23" s="516" t="e">
        <f>'CA2 Detail'!U23-'Prior Year - CA2'!U23</f>
        <v>#N/A</v>
      </c>
      <c r="V23" s="516" t="e">
        <f>'CA2 Detail'!V23-'Prior Year - CA2'!V23</f>
        <v>#N/A</v>
      </c>
      <c r="W23" s="516" t="e">
        <f>'CA2 Detail'!W23-'Prior Year - CA2'!W23</f>
        <v>#N/A</v>
      </c>
      <c r="X23" s="516" t="e">
        <f>'CA2 Detail'!X23-'Prior Year - CA2'!X23</f>
        <v>#N/A</v>
      </c>
      <c r="Y23" s="516" t="e">
        <f>'CA2 Detail'!Y23-'Prior Year - CA2'!Y23</f>
        <v>#N/A</v>
      </c>
      <c r="Z23" s="516">
        <f>'CA2 Detail'!Z23-'Prior Year - CA2'!Z23</f>
        <v>0</v>
      </c>
      <c r="AA23" s="516" t="e">
        <f>'CA2 Detail'!AA23-'Prior Year - CA2'!AA23</f>
        <v>#N/A</v>
      </c>
      <c r="AB23" s="516" t="e">
        <f>'CA2 Detail'!AB23-'Prior Year - CA2'!AB23</f>
        <v>#N/A</v>
      </c>
      <c r="AC23" s="3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35" t="s">
        <v>16</v>
      </c>
      <c r="B24" s="516">
        <f>'CA2 Detail'!B24-'Prior Year - CA2'!B24</f>
        <v>0</v>
      </c>
      <c r="C24" s="516">
        <f>'CA2 Detail'!C24-'Prior Year - CA2'!C24</f>
        <v>0</v>
      </c>
      <c r="D24" s="516">
        <f>'CA2 Detail'!D24-'Prior Year - CA2'!D24</f>
        <v>0</v>
      </c>
      <c r="E24" s="516">
        <f>'CA2 Detail'!E24-'Prior Year - CA2'!E24</f>
        <v>0</v>
      </c>
      <c r="F24" s="516">
        <f>'CA2 Detail'!F24-'Prior Year - CA2'!F24</f>
        <v>0</v>
      </c>
      <c r="G24" s="516">
        <f>'CA2 Detail'!G24-'Prior Year - CA2'!G24</f>
        <v>0</v>
      </c>
      <c r="H24" s="516">
        <f>'CA2 Detail'!H24-'Prior Year - CA2'!H24</f>
        <v>0</v>
      </c>
      <c r="I24" s="516">
        <f>'CA2 Detail'!I24-'Prior Year - CA2'!I24</f>
        <v>0</v>
      </c>
      <c r="J24" s="516">
        <f>'CA2 Detail'!J24-'Prior Year - CA2'!J24</f>
        <v>0</v>
      </c>
      <c r="K24" s="516">
        <f>'CA2 Detail'!K24-'Prior Year - CA2'!K24</f>
        <v>0</v>
      </c>
      <c r="L24" s="516">
        <f>'CA2 Detail'!L24-'Prior Year - CA2'!L24</f>
        <v>0</v>
      </c>
      <c r="M24" s="516">
        <f>'CA2 Detail'!M24-'Prior Year - CA2'!M24</f>
        <v>0</v>
      </c>
      <c r="N24" s="516">
        <f>'CA2 Detail'!N24-'Prior Year - CA2'!N24</f>
        <v>0</v>
      </c>
      <c r="O24" s="516" t="e">
        <f>'CA2 Detail'!O24-'Prior Year - CA2'!O24</f>
        <v>#N/A</v>
      </c>
      <c r="P24" s="516" t="e">
        <f>'CA2 Detail'!P24-'Prior Year - CA2'!P24</f>
        <v>#N/A</v>
      </c>
      <c r="Q24" s="516">
        <f>'CA2 Detail'!Q24-'Prior Year - CA2'!Q24</f>
        <v>0</v>
      </c>
      <c r="R24" s="516">
        <f>'CA2 Detail'!R24-'Prior Year - CA2'!R24</f>
        <v>0</v>
      </c>
      <c r="S24" s="516">
        <f>'CA2 Detail'!S24-'Prior Year - CA2'!S24</f>
        <v>0</v>
      </c>
      <c r="T24" s="516" t="e">
        <f>'CA2 Detail'!T24-'Prior Year - CA2'!T24</f>
        <v>#N/A</v>
      </c>
      <c r="U24" s="516" t="e">
        <f>'CA2 Detail'!U24-'Prior Year - CA2'!U24</f>
        <v>#N/A</v>
      </c>
      <c r="V24" s="516" t="e">
        <f>'CA2 Detail'!V24-'Prior Year - CA2'!V24</f>
        <v>#N/A</v>
      </c>
      <c r="W24" s="516" t="e">
        <f>'CA2 Detail'!W24-'Prior Year - CA2'!W24</f>
        <v>#N/A</v>
      </c>
      <c r="X24" s="516" t="e">
        <f>'CA2 Detail'!X24-'Prior Year - CA2'!X24</f>
        <v>#N/A</v>
      </c>
      <c r="Y24" s="516" t="e">
        <f>'CA2 Detail'!Y24-'Prior Year - CA2'!Y24</f>
        <v>#N/A</v>
      </c>
      <c r="Z24" s="516">
        <f>'CA2 Detail'!Z24-'Prior Year - CA2'!Z24</f>
        <v>0</v>
      </c>
      <c r="AA24" s="516" t="e">
        <f>'CA2 Detail'!AA24-'Prior Year - CA2'!AA24</f>
        <v>#N/A</v>
      </c>
      <c r="AB24" s="516" t="e">
        <f>'CA2 Detail'!AB24-'Prior Year - CA2'!AB24</f>
        <v>#N/A</v>
      </c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>
      <c r="A25" s="35" t="s">
        <v>17</v>
      </c>
      <c r="B25" s="516">
        <f>'CA2 Detail'!B25-'Prior Year - CA2'!B25</f>
        <v>0</v>
      </c>
      <c r="C25" s="516">
        <f>'CA2 Detail'!C25-'Prior Year - CA2'!C25</f>
        <v>0</v>
      </c>
      <c r="D25" s="516">
        <f>'CA2 Detail'!D25-'Prior Year - CA2'!D25</f>
        <v>0</v>
      </c>
      <c r="E25" s="516">
        <f>'CA2 Detail'!E25-'Prior Year - CA2'!E25</f>
        <v>0</v>
      </c>
      <c r="F25" s="516">
        <f>'CA2 Detail'!F25-'Prior Year - CA2'!F25</f>
        <v>0</v>
      </c>
      <c r="G25" s="516">
        <f>'CA2 Detail'!G25-'Prior Year - CA2'!G25</f>
        <v>0</v>
      </c>
      <c r="H25" s="516">
        <f>'CA2 Detail'!H25-'Prior Year - CA2'!H25</f>
        <v>0</v>
      </c>
      <c r="I25" s="516">
        <f>'CA2 Detail'!I25-'Prior Year - CA2'!I25</f>
        <v>0</v>
      </c>
      <c r="J25" s="516">
        <f>'CA2 Detail'!J25-'Prior Year - CA2'!J25</f>
        <v>0</v>
      </c>
      <c r="K25" s="516">
        <f>'CA2 Detail'!K25-'Prior Year - CA2'!K25</f>
        <v>0</v>
      </c>
      <c r="L25" s="516">
        <f>'CA2 Detail'!L25-'Prior Year - CA2'!L25</f>
        <v>0</v>
      </c>
      <c r="M25" s="516">
        <f>'CA2 Detail'!M25-'Prior Year - CA2'!M25</f>
        <v>0</v>
      </c>
      <c r="N25" s="516">
        <f>'CA2 Detail'!N25-'Prior Year - CA2'!N25</f>
        <v>0</v>
      </c>
      <c r="O25" s="516" t="e">
        <f>'CA2 Detail'!O25-'Prior Year - CA2'!O25</f>
        <v>#N/A</v>
      </c>
      <c r="P25" s="516" t="e">
        <f>'CA2 Detail'!P25-'Prior Year - CA2'!P25</f>
        <v>#N/A</v>
      </c>
      <c r="Q25" s="516">
        <f>'CA2 Detail'!Q25-'Prior Year - CA2'!Q25</f>
        <v>0</v>
      </c>
      <c r="R25" s="516">
        <f>'CA2 Detail'!R25-'Prior Year - CA2'!R25</f>
        <v>0</v>
      </c>
      <c r="S25" s="516">
        <f>'CA2 Detail'!S25-'Prior Year - CA2'!S25</f>
        <v>0</v>
      </c>
      <c r="T25" s="516" t="e">
        <f>'CA2 Detail'!T25-'Prior Year - CA2'!T25</f>
        <v>#N/A</v>
      </c>
      <c r="U25" s="516" t="e">
        <f>'CA2 Detail'!U25-'Prior Year - CA2'!U25</f>
        <v>#N/A</v>
      </c>
      <c r="V25" s="516" t="e">
        <f>'CA2 Detail'!V25-'Prior Year - CA2'!V25</f>
        <v>#N/A</v>
      </c>
      <c r="W25" s="516" t="e">
        <f>'CA2 Detail'!W25-'Prior Year - CA2'!W25</f>
        <v>#N/A</v>
      </c>
      <c r="X25" s="516" t="e">
        <f>'CA2 Detail'!X25-'Prior Year - CA2'!X25</f>
        <v>#N/A</v>
      </c>
      <c r="Y25" s="516" t="e">
        <f>'CA2 Detail'!Y25-'Prior Year - CA2'!Y25</f>
        <v>#N/A</v>
      </c>
      <c r="Z25" s="516">
        <f>'CA2 Detail'!Z25-'Prior Year - CA2'!Z25</f>
        <v>0</v>
      </c>
      <c r="AA25" s="516" t="e">
        <f>'CA2 Detail'!AA25-'Prior Year - CA2'!AA25</f>
        <v>#N/A</v>
      </c>
      <c r="AB25" s="516" t="e">
        <f>'CA2 Detail'!AB25-'Prior Year - CA2'!AB25</f>
        <v>#N/A</v>
      </c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>
      <c r="A26" s="35" t="s">
        <v>18</v>
      </c>
      <c r="B26" s="516">
        <f>'CA2 Detail'!B26-'Prior Year - CA2'!B26</f>
        <v>0</v>
      </c>
      <c r="C26" s="516">
        <f>'CA2 Detail'!C26-'Prior Year - CA2'!C26</f>
        <v>0</v>
      </c>
      <c r="D26" s="516">
        <f>'CA2 Detail'!D26-'Prior Year - CA2'!D26</f>
        <v>0</v>
      </c>
      <c r="E26" s="516">
        <f>'CA2 Detail'!E26-'Prior Year - CA2'!E26</f>
        <v>0</v>
      </c>
      <c r="F26" s="516">
        <f>'CA2 Detail'!F26-'Prior Year - CA2'!F26</f>
        <v>0</v>
      </c>
      <c r="G26" s="516">
        <f>'CA2 Detail'!G26-'Prior Year - CA2'!G26</f>
        <v>0</v>
      </c>
      <c r="H26" s="516">
        <f>'CA2 Detail'!H26-'Prior Year - CA2'!H26</f>
        <v>0</v>
      </c>
      <c r="I26" s="516">
        <f>'CA2 Detail'!I26-'Prior Year - CA2'!I26</f>
        <v>0</v>
      </c>
      <c r="J26" s="516">
        <f>'CA2 Detail'!J26-'Prior Year - CA2'!J26</f>
        <v>0</v>
      </c>
      <c r="K26" s="516">
        <f>'CA2 Detail'!K26-'Prior Year - CA2'!K26</f>
        <v>0</v>
      </c>
      <c r="L26" s="516">
        <f>'CA2 Detail'!L26-'Prior Year - CA2'!L26</f>
        <v>0</v>
      </c>
      <c r="M26" s="516">
        <f>'CA2 Detail'!M26-'Prior Year - CA2'!M26</f>
        <v>0</v>
      </c>
      <c r="N26" s="516">
        <f>'CA2 Detail'!N26-'Prior Year - CA2'!N26</f>
        <v>0</v>
      </c>
      <c r="O26" s="516" t="e">
        <f>'CA2 Detail'!O26-'Prior Year - CA2'!O26</f>
        <v>#N/A</v>
      </c>
      <c r="P26" s="516" t="e">
        <f>'CA2 Detail'!P26-'Prior Year - CA2'!P26</f>
        <v>#N/A</v>
      </c>
      <c r="Q26" s="516">
        <f>'CA2 Detail'!Q26-'Prior Year - CA2'!Q26</f>
        <v>0</v>
      </c>
      <c r="R26" s="516">
        <f>'CA2 Detail'!R26-'Prior Year - CA2'!R26</f>
        <v>0</v>
      </c>
      <c r="S26" s="516">
        <f>'CA2 Detail'!S26-'Prior Year - CA2'!S26</f>
        <v>0</v>
      </c>
      <c r="T26" s="516" t="e">
        <f>'CA2 Detail'!T26-'Prior Year - CA2'!T26</f>
        <v>#N/A</v>
      </c>
      <c r="U26" s="516" t="e">
        <f>'CA2 Detail'!U26-'Prior Year - CA2'!U26</f>
        <v>#N/A</v>
      </c>
      <c r="V26" s="516" t="e">
        <f>'CA2 Detail'!V26-'Prior Year - CA2'!V26</f>
        <v>#N/A</v>
      </c>
      <c r="W26" s="516" t="e">
        <f>'CA2 Detail'!W26-'Prior Year - CA2'!W26</f>
        <v>#N/A</v>
      </c>
      <c r="X26" s="516" t="e">
        <f>'CA2 Detail'!X26-'Prior Year - CA2'!X26</f>
        <v>#N/A</v>
      </c>
      <c r="Y26" s="516" t="e">
        <f>'CA2 Detail'!Y26-'Prior Year - CA2'!Y26</f>
        <v>#N/A</v>
      </c>
      <c r="Z26" s="516">
        <f>'CA2 Detail'!Z26-'Prior Year - CA2'!Z26</f>
        <v>0</v>
      </c>
      <c r="AA26" s="516" t="e">
        <f>'CA2 Detail'!AA26-'Prior Year - CA2'!AA26</f>
        <v>#N/A</v>
      </c>
      <c r="AB26" s="516" t="e">
        <f>'CA2 Detail'!AB26-'Prior Year - CA2'!AB26</f>
        <v>#N/A</v>
      </c>
      <c r="AC26" s="35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>
      <c r="A27" s="35" t="s">
        <v>19</v>
      </c>
      <c r="B27" s="516">
        <f>'CA2 Detail'!B27-'Prior Year - CA2'!B27</f>
        <v>0</v>
      </c>
      <c r="C27" s="516">
        <f>'CA2 Detail'!C27-'Prior Year - CA2'!C27</f>
        <v>0</v>
      </c>
      <c r="D27" s="516">
        <f>'CA2 Detail'!D27-'Prior Year - CA2'!D27</f>
        <v>0</v>
      </c>
      <c r="E27" s="516">
        <f>'CA2 Detail'!E27-'Prior Year - CA2'!E27</f>
        <v>0</v>
      </c>
      <c r="F27" s="516">
        <f>'CA2 Detail'!F27-'Prior Year - CA2'!F27</f>
        <v>0</v>
      </c>
      <c r="G27" s="516">
        <f>'CA2 Detail'!G27-'Prior Year - CA2'!G27</f>
        <v>0</v>
      </c>
      <c r="H27" s="516">
        <f>'CA2 Detail'!H27-'Prior Year - CA2'!H27</f>
        <v>0</v>
      </c>
      <c r="I27" s="516">
        <f>'CA2 Detail'!I27-'Prior Year - CA2'!I27</f>
        <v>0</v>
      </c>
      <c r="J27" s="516">
        <f>'CA2 Detail'!J27-'Prior Year - CA2'!J27</f>
        <v>0</v>
      </c>
      <c r="K27" s="516">
        <f>'CA2 Detail'!K27-'Prior Year - CA2'!K27</f>
        <v>0</v>
      </c>
      <c r="L27" s="516">
        <f>'CA2 Detail'!L27-'Prior Year - CA2'!L27</f>
        <v>0</v>
      </c>
      <c r="M27" s="516">
        <f>'CA2 Detail'!M27-'Prior Year - CA2'!M27</f>
        <v>0</v>
      </c>
      <c r="N27" s="516">
        <f>'CA2 Detail'!N27-'Prior Year - CA2'!N27</f>
        <v>0</v>
      </c>
      <c r="O27" s="516" t="e">
        <f>'CA2 Detail'!O27-'Prior Year - CA2'!O27</f>
        <v>#N/A</v>
      </c>
      <c r="P27" s="516" t="e">
        <f>'CA2 Detail'!P27-'Prior Year - CA2'!P27</f>
        <v>#N/A</v>
      </c>
      <c r="Q27" s="516">
        <f>'CA2 Detail'!Q27-'Prior Year - CA2'!Q27</f>
        <v>0</v>
      </c>
      <c r="R27" s="516">
        <f>'CA2 Detail'!R27-'Prior Year - CA2'!R27</f>
        <v>0</v>
      </c>
      <c r="S27" s="516">
        <f>'CA2 Detail'!S27-'Prior Year - CA2'!S27</f>
        <v>0</v>
      </c>
      <c r="T27" s="516" t="e">
        <f>'CA2 Detail'!T27-'Prior Year - CA2'!T27</f>
        <v>#N/A</v>
      </c>
      <c r="U27" s="516" t="e">
        <f>'CA2 Detail'!U27-'Prior Year - CA2'!U27</f>
        <v>#N/A</v>
      </c>
      <c r="V27" s="516" t="e">
        <f>'CA2 Detail'!V27-'Prior Year - CA2'!V27</f>
        <v>#N/A</v>
      </c>
      <c r="W27" s="516" t="e">
        <f>'CA2 Detail'!W27-'Prior Year - CA2'!W27</f>
        <v>#N/A</v>
      </c>
      <c r="X27" s="516" t="e">
        <f>'CA2 Detail'!X27-'Prior Year - CA2'!X27</f>
        <v>#N/A</v>
      </c>
      <c r="Y27" s="516" t="e">
        <f>'CA2 Detail'!Y27-'Prior Year - CA2'!Y27</f>
        <v>#N/A</v>
      </c>
      <c r="Z27" s="516">
        <f>'CA2 Detail'!Z27-'Prior Year - CA2'!Z27</f>
        <v>0</v>
      </c>
      <c r="AA27" s="516" t="e">
        <f>'CA2 Detail'!AA27-'Prior Year - CA2'!AA27</f>
        <v>#N/A</v>
      </c>
      <c r="AB27" s="516" t="e">
        <f>'CA2 Detail'!AB27-'Prior Year - CA2'!AB27</f>
        <v>#N/A</v>
      </c>
      <c r="AC27" s="35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>
      <c r="A28" s="35" t="s">
        <v>20</v>
      </c>
      <c r="B28" s="516">
        <f>'CA2 Detail'!B28-'Prior Year - CA2'!B28</f>
        <v>0</v>
      </c>
      <c r="C28" s="516">
        <f>'CA2 Detail'!C28-'Prior Year - CA2'!C28</f>
        <v>0</v>
      </c>
      <c r="D28" s="516">
        <f>'CA2 Detail'!D28-'Prior Year - CA2'!D28</f>
        <v>0</v>
      </c>
      <c r="E28" s="516">
        <f>'CA2 Detail'!E28-'Prior Year - CA2'!E28</f>
        <v>0</v>
      </c>
      <c r="F28" s="516">
        <f>'CA2 Detail'!F28-'Prior Year - CA2'!F28</f>
        <v>0</v>
      </c>
      <c r="G28" s="516">
        <f>'CA2 Detail'!G28-'Prior Year - CA2'!G28</f>
        <v>0</v>
      </c>
      <c r="H28" s="516">
        <f>'CA2 Detail'!H28-'Prior Year - CA2'!H28</f>
        <v>0</v>
      </c>
      <c r="I28" s="516">
        <f>'CA2 Detail'!I28-'Prior Year - CA2'!I28</f>
        <v>0</v>
      </c>
      <c r="J28" s="516">
        <f>'CA2 Detail'!J28-'Prior Year - CA2'!J28</f>
        <v>0</v>
      </c>
      <c r="K28" s="516">
        <f>'CA2 Detail'!K28-'Prior Year - CA2'!K28</f>
        <v>0</v>
      </c>
      <c r="L28" s="516">
        <f>'CA2 Detail'!L28-'Prior Year - CA2'!L28</f>
        <v>0</v>
      </c>
      <c r="M28" s="516">
        <f>'CA2 Detail'!M28-'Prior Year - CA2'!M28</f>
        <v>0</v>
      </c>
      <c r="N28" s="516">
        <f>'CA2 Detail'!N28-'Prior Year - CA2'!N28</f>
        <v>0</v>
      </c>
      <c r="O28" s="516" t="e">
        <f>'CA2 Detail'!O28-'Prior Year - CA2'!O28</f>
        <v>#N/A</v>
      </c>
      <c r="P28" s="516" t="e">
        <f>'CA2 Detail'!P28-'Prior Year - CA2'!P28</f>
        <v>#N/A</v>
      </c>
      <c r="Q28" s="516">
        <f>'CA2 Detail'!Q28-'Prior Year - CA2'!Q28</f>
        <v>0</v>
      </c>
      <c r="R28" s="516">
        <f>'CA2 Detail'!R28-'Prior Year - CA2'!R28</f>
        <v>0</v>
      </c>
      <c r="S28" s="516">
        <f>'CA2 Detail'!S28-'Prior Year - CA2'!S28</f>
        <v>0</v>
      </c>
      <c r="T28" s="516" t="e">
        <f>'CA2 Detail'!T28-'Prior Year - CA2'!T28</f>
        <v>#N/A</v>
      </c>
      <c r="U28" s="516" t="e">
        <f>'CA2 Detail'!U28-'Prior Year - CA2'!U28</f>
        <v>#N/A</v>
      </c>
      <c r="V28" s="516" t="e">
        <f>'CA2 Detail'!V28-'Prior Year - CA2'!V28</f>
        <v>#N/A</v>
      </c>
      <c r="W28" s="516" t="e">
        <f>'CA2 Detail'!W28-'Prior Year - CA2'!W28</f>
        <v>#N/A</v>
      </c>
      <c r="X28" s="516" t="e">
        <f>'CA2 Detail'!X28-'Prior Year - CA2'!X28</f>
        <v>#N/A</v>
      </c>
      <c r="Y28" s="516" t="e">
        <f>'CA2 Detail'!Y28-'Prior Year - CA2'!Y28</f>
        <v>#N/A</v>
      </c>
      <c r="Z28" s="516">
        <f>'CA2 Detail'!Z28-'Prior Year - CA2'!Z28</f>
        <v>0</v>
      </c>
      <c r="AA28" s="516" t="e">
        <f>'CA2 Detail'!AA28-'Prior Year - CA2'!AA28</f>
        <v>#N/A</v>
      </c>
      <c r="AB28" s="516" t="e">
        <f>'CA2 Detail'!AB28-'Prior Year - CA2'!AB28</f>
        <v>#N/A</v>
      </c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>
      <c r="A29" s="35" t="s">
        <v>21</v>
      </c>
      <c r="B29" s="516">
        <f>'CA2 Detail'!B29-'Prior Year - CA2'!B29</f>
        <v>0</v>
      </c>
      <c r="C29" s="516">
        <f>'CA2 Detail'!C29-'Prior Year - CA2'!C29</f>
        <v>0</v>
      </c>
      <c r="D29" s="516">
        <f>'CA2 Detail'!D29-'Prior Year - CA2'!D29</f>
        <v>0</v>
      </c>
      <c r="E29" s="516">
        <f>'CA2 Detail'!E29-'Prior Year - CA2'!E29</f>
        <v>0</v>
      </c>
      <c r="F29" s="516">
        <f>'CA2 Detail'!F29-'Prior Year - CA2'!F29</f>
        <v>0</v>
      </c>
      <c r="G29" s="516">
        <f>'CA2 Detail'!G29-'Prior Year - CA2'!G29</f>
        <v>0</v>
      </c>
      <c r="H29" s="516">
        <f>'CA2 Detail'!H29-'Prior Year - CA2'!H29</f>
        <v>0</v>
      </c>
      <c r="I29" s="516">
        <f>'CA2 Detail'!I29-'Prior Year - CA2'!I29</f>
        <v>0</v>
      </c>
      <c r="J29" s="516">
        <f>'CA2 Detail'!J29-'Prior Year - CA2'!J29</f>
        <v>0</v>
      </c>
      <c r="K29" s="516">
        <f>'CA2 Detail'!K29-'Prior Year - CA2'!K29</f>
        <v>0</v>
      </c>
      <c r="L29" s="516">
        <f>'CA2 Detail'!L29-'Prior Year - CA2'!L29</f>
        <v>0</v>
      </c>
      <c r="M29" s="516">
        <f>'CA2 Detail'!M29-'Prior Year - CA2'!M29</f>
        <v>0</v>
      </c>
      <c r="N29" s="516">
        <f>'CA2 Detail'!N29-'Prior Year - CA2'!N29</f>
        <v>0</v>
      </c>
      <c r="O29" s="516" t="e">
        <f>'CA2 Detail'!O29-'Prior Year - CA2'!O29</f>
        <v>#N/A</v>
      </c>
      <c r="P29" s="516" t="e">
        <f>'CA2 Detail'!P29-'Prior Year - CA2'!P29</f>
        <v>#N/A</v>
      </c>
      <c r="Q29" s="516">
        <f>'CA2 Detail'!Q29-'Prior Year - CA2'!Q29</f>
        <v>0</v>
      </c>
      <c r="R29" s="516">
        <f>'CA2 Detail'!R29-'Prior Year - CA2'!R29</f>
        <v>0</v>
      </c>
      <c r="S29" s="516">
        <f>'CA2 Detail'!S29-'Prior Year - CA2'!S29</f>
        <v>0</v>
      </c>
      <c r="T29" s="516" t="e">
        <f>'CA2 Detail'!T29-'Prior Year - CA2'!T29</f>
        <v>#N/A</v>
      </c>
      <c r="U29" s="516" t="e">
        <f>'CA2 Detail'!U29-'Prior Year - CA2'!U29</f>
        <v>#N/A</v>
      </c>
      <c r="V29" s="516" t="e">
        <f>'CA2 Detail'!V29-'Prior Year - CA2'!V29</f>
        <v>#N/A</v>
      </c>
      <c r="W29" s="516" t="e">
        <f>'CA2 Detail'!W29-'Prior Year - CA2'!W29</f>
        <v>#N/A</v>
      </c>
      <c r="X29" s="516" t="e">
        <f>'CA2 Detail'!X29-'Prior Year - CA2'!X29</f>
        <v>#N/A</v>
      </c>
      <c r="Y29" s="516" t="e">
        <f>'CA2 Detail'!Y29-'Prior Year - CA2'!Y29</f>
        <v>#N/A</v>
      </c>
      <c r="Z29" s="516">
        <f>'CA2 Detail'!Z29-'Prior Year - CA2'!Z29</f>
        <v>0</v>
      </c>
      <c r="AA29" s="516" t="e">
        <f>'CA2 Detail'!AA29-'Prior Year - CA2'!AA29</f>
        <v>#N/A</v>
      </c>
      <c r="AB29" s="516" t="e">
        <f>'CA2 Detail'!AB29-'Prior Year - CA2'!AB29</f>
        <v>#N/A</v>
      </c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>
      <c r="A30" s="35" t="s">
        <v>22</v>
      </c>
      <c r="B30" s="516">
        <f>'CA2 Detail'!B30-'Prior Year - CA2'!B30</f>
        <v>0</v>
      </c>
      <c r="C30" s="516">
        <f>'CA2 Detail'!C30-'Prior Year - CA2'!C30</f>
        <v>0</v>
      </c>
      <c r="D30" s="516">
        <f>'CA2 Detail'!D30-'Prior Year - CA2'!D30</f>
        <v>0</v>
      </c>
      <c r="E30" s="516">
        <f>'CA2 Detail'!E30-'Prior Year - CA2'!E30</f>
        <v>0</v>
      </c>
      <c r="F30" s="516">
        <f>'CA2 Detail'!F30-'Prior Year - CA2'!F30</f>
        <v>0</v>
      </c>
      <c r="G30" s="516">
        <f>'CA2 Detail'!G30-'Prior Year - CA2'!G30</f>
        <v>0</v>
      </c>
      <c r="H30" s="516">
        <f>'CA2 Detail'!H30-'Prior Year - CA2'!H30</f>
        <v>0</v>
      </c>
      <c r="I30" s="516">
        <f>'CA2 Detail'!I30-'Prior Year - CA2'!I30</f>
        <v>0</v>
      </c>
      <c r="J30" s="516">
        <f>'CA2 Detail'!J30-'Prior Year - CA2'!J30</f>
        <v>0</v>
      </c>
      <c r="K30" s="516">
        <f>'CA2 Detail'!K30-'Prior Year - CA2'!K30</f>
        <v>0</v>
      </c>
      <c r="L30" s="516">
        <f>'CA2 Detail'!L30-'Prior Year - CA2'!L30</f>
        <v>0</v>
      </c>
      <c r="M30" s="516">
        <f>'CA2 Detail'!M30-'Prior Year - CA2'!M30</f>
        <v>0</v>
      </c>
      <c r="N30" s="516">
        <f>'CA2 Detail'!N30-'Prior Year - CA2'!N30</f>
        <v>0</v>
      </c>
      <c r="O30" s="516" t="e">
        <f>'CA2 Detail'!O30-'Prior Year - CA2'!O30</f>
        <v>#N/A</v>
      </c>
      <c r="P30" s="516" t="e">
        <f>'CA2 Detail'!P30-'Prior Year - CA2'!P30</f>
        <v>#N/A</v>
      </c>
      <c r="Q30" s="516">
        <f>'CA2 Detail'!Q30-'Prior Year - CA2'!Q30</f>
        <v>0</v>
      </c>
      <c r="R30" s="516">
        <f>'CA2 Detail'!R30-'Prior Year - CA2'!R30</f>
        <v>0</v>
      </c>
      <c r="S30" s="516">
        <f>'CA2 Detail'!S30-'Prior Year - CA2'!S30</f>
        <v>0</v>
      </c>
      <c r="T30" s="516" t="e">
        <f>'CA2 Detail'!T30-'Prior Year - CA2'!T30</f>
        <v>#N/A</v>
      </c>
      <c r="U30" s="516" t="e">
        <f>'CA2 Detail'!U30-'Prior Year - CA2'!U30</f>
        <v>#N/A</v>
      </c>
      <c r="V30" s="516" t="e">
        <f>'CA2 Detail'!V30-'Prior Year - CA2'!V30</f>
        <v>#N/A</v>
      </c>
      <c r="W30" s="516" t="e">
        <f>'CA2 Detail'!W30-'Prior Year - CA2'!W30</f>
        <v>#N/A</v>
      </c>
      <c r="X30" s="516" t="e">
        <f>'CA2 Detail'!X30-'Prior Year - CA2'!X30</f>
        <v>#N/A</v>
      </c>
      <c r="Y30" s="516" t="e">
        <f>'CA2 Detail'!Y30-'Prior Year - CA2'!Y30</f>
        <v>#N/A</v>
      </c>
      <c r="Z30" s="516">
        <f>'CA2 Detail'!Z30-'Prior Year - CA2'!Z30</f>
        <v>0</v>
      </c>
      <c r="AA30" s="516" t="e">
        <f>'CA2 Detail'!AA30-'Prior Year - CA2'!AA30</f>
        <v>#N/A</v>
      </c>
      <c r="AB30" s="516" t="e">
        <f>'CA2 Detail'!AB30-'Prior Year - CA2'!AB30</f>
        <v>#N/A</v>
      </c>
      <c r="AC30" s="35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>
      <c r="A31" s="35" t="s">
        <v>23</v>
      </c>
      <c r="B31" s="516">
        <f>'CA2 Detail'!B31-'Prior Year - CA2'!B31</f>
        <v>0</v>
      </c>
      <c r="C31" s="516">
        <f>'CA2 Detail'!C31-'Prior Year - CA2'!C31</f>
        <v>0</v>
      </c>
      <c r="D31" s="516">
        <f>'CA2 Detail'!D31-'Prior Year - CA2'!D31</f>
        <v>0</v>
      </c>
      <c r="E31" s="516">
        <f>'CA2 Detail'!E31-'Prior Year - CA2'!E31</f>
        <v>0</v>
      </c>
      <c r="F31" s="516">
        <f>'CA2 Detail'!F31-'Prior Year - CA2'!F31</f>
        <v>0</v>
      </c>
      <c r="G31" s="516">
        <f>'CA2 Detail'!G31-'Prior Year - CA2'!G31</f>
        <v>0</v>
      </c>
      <c r="H31" s="516">
        <f>'CA2 Detail'!H31-'Prior Year - CA2'!H31</f>
        <v>0</v>
      </c>
      <c r="I31" s="516">
        <f>'CA2 Detail'!I31-'Prior Year - CA2'!I31</f>
        <v>0</v>
      </c>
      <c r="J31" s="516">
        <f>'CA2 Detail'!J31-'Prior Year - CA2'!J31</f>
        <v>0</v>
      </c>
      <c r="K31" s="516">
        <f>'CA2 Detail'!K31-'Prior Year - CA2'!K31</f>
        <v>0</v>
      </c>
      <c r="L31" s="516">
        <f>'CA2 Detail'!L31-'Prior Year - CA2'!L31</f>
        <v>0</v>
      </c>
      <c r="M31" s="516">
        <f>'CA2 Detail'!M31-'Prior Year - CA2'!M31</f>
        <v>0</v>
      </c>
      <c r="N31" s="516">
        <f>'CA2 Detail'!N31-'Prior Year - CA2'!N31</f>
        <v>0</v>
      </c>
      <c r="O31" s="516" t="e">
        <f>'CA2 Detail'!O31-'Prior Year - CA2'!O31</f>
        <v>#N/A</v>
      </c>
      <c r="P31" s="516" t="e">
        <f>'CA2 Detail'!P31-'Prior Year - CA2'!P31</f>
        <v>#N/A</v>
      </c>
      <c r="Q31" s="516">
        <f>'CA2 Detail'!Q31-'Prior Year - CA2'!Q31</f>
        <v>0</v>
      </c>
      <c r="R31" s="516">
        <f>'CA2 Detail'!R31-'Prior Year - CA2'!R31</f>
        <v>0</v>
      </c>
      <c r="S31" s="516">
        <f>'CA2 Detail'!S31-'Prior Year - CA2'!S31</f>
        <v>0</v>
      </c>
      <c r="T31" s="516" t="e">
        <f>'CA2 Detail'!T31-'Prior Year - CA2'!T31</f>
        <v>#N/A</v>
      </c>
      <c r="U31" s="516" t="e">
        <f>'CA2 Detail'!U31-'Prior Year - CA2'!U31</f>
        <v>#N/A</v>
      </c>
      <c r="V31" s="516" t="e">
        <f>'CA2 Detail'!V31-'Prior Year - CA2'!V31</f>
        <v>#N/A</v>
      </c>
      <c r="W31" s="516" t="e">
        <f>'CA2 Detail'!W31-'Prior Year - CA2'!W31</f>
        <v>#N/A</v>
      </c>
      <c r="X31" s="516" t="e">
        <f>'CA2 Detail'!X31-'Prior Year - CA2'!X31</f>
        <v>#N/A</v>
      </c>
      <c r="Y31" s="516" t="e">
        <f>'CA2 Detail'!Y31-'Prior Year - CA2'!Y31</f>
        <v>#N/A</v>
      </c>
      <c r="Z31" s="516">
        <f>'CA2 Detail'!Z31-'Prior Year - CA2'!Z31</f>
        <v>0</v>
      </c>
      <c r="AA31" s="516" t="e">
        <f>'CA2 Detail'!AA31-'Prior Year - CA2'!AA31</f>
        <v>#N/A</v>
      </c>
      <c r="AB31" s="516" t="e">
        <f>'CA2 Detail'!AB31-'Prior Year - CA2'!AB31</f>
        <v>#N/A</v>
      </c>
      <c r="AC31" s="35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>
      <c r="A32" s="35" t="s">
        <v>24</v>
      </c>
      <c r="B32" s="516">
        <f>'CA2 Detail'!B32-'Prior Year - CA2'!B32</f>
        <v>0</v>
      </c>
      <c r="C32" s="516">
        <f>'CA2 Detail'!C32-'Prior Year - CA2'!C32</f>
        <v>0</v>
      </c>
      <c r="D32" s="516">
        <f>'CA2 Detail'!D32-'Prior Year - CA2'!D32</f>
        <v>0</v>
      </c>
      <c r="E32" s="516">
        <f>'CA2 Detail'!E32-'Prior Year - CA2'!E32</f>
        <v>0</v>
      </c>
      <c r="F32" s="516">
        <f>'CA2 Detail'!F32-'Prior Year - CA2'!F32</f>
        <v>0</v>
      </c>
      <c r="G32" s="516">
        <f>'CA2 Detail'!G32-'Prior Year - CA2'!G32</f>
        <v>0</v>
      </c>
      <c r="H32" s="516">
        <f>'CA2 Detail'!H32-'Prior Year - CA2'!H32</f>
        <v>0</v>
      </c>
      <c r="I32" s="516">
        <f>'CA2 Detail'!I32-'Prior Year - CA2'!I32</f>
        <v>0</v>
      </c>
      <c r="J32" s="516">
        <f>'CA2 Detail'!J32-'Prior Year - CA2'!J32</f>
        <v>0</v>
      </c>
      <c r="K32" s="516">
        <f>'CA2 Detail'!K32-'Prior Year - CA2'!K32</f>
        <v>0</v>
      </c>
      <c r="L32" s="516">
        <f>'CA2 Detail'!L32-'Prior Year - CA2'!L32</f>
        <v>0</v>
      </c>
      <c r="M32" s="516">
        <f>'CA2 Detail'!M32-'Prior Year - CA2'!M32</f>
        <v>0</v>
      </c>
      <c r="N32" s="516">
        <f>'CA2 Detail'!N32-'Prior Year - CA2'!N32</f>
        <v>0</v>
      </c>
      <c r="O32" s="516" t="e">
        <f>'CA2 Detail'!O32-'Prior Year - CA2'!O32</f>
        <v>#N/A</v>
      </c>
      <c r="P32" s="516" t="e">
        <f>'CA2 Detail'!P32-'Prior Year - CA2'!P32</f>
        <v>#N/A</v>
      </c>
      <c r="Q32" s="516">
        <f>'CA2 Detail'!Q32-'Prior Year - CA2'!Q32</f>
        <v>0</v>
      </c>
      <c r="R32" s="516">
        <f>'CA2 Detail'!R32-'Prior Year - CA2'!R32</f>
        <v>0</v>
      </c>
      <c r="S32" s="516">
        <f>'CA2 Detail'!S32-'Prior Year - CA2'!S32</f>
        <v>0</v>
      </c>
      <c r="T32" s="516" t="e">
        <f>'CA2 Detail'!T32-'Prior Year - CA2'!T32</f>
        <v>#N/A</v>
      </c>
      <c r="U32" s="516" t="e">
        <f>'CA2 Detail'!U32-'Prior Year - CA2'!U32</f>
        <v>#N/A</v>
      </c>
      <c r="V32" s="516" t="e">
        <f>'CA2 Detail'!V32-'Prior Year - CA2'!V32</f>
        <v>#N/A</v>
      </c>
      <c r="W32" s="516" t="e">
        <f>'CA2 Detail'!W32-'Prior Year - CA2'!W32</f>
        <v>#N/A</v>
      </c>
      <c r="X32" s="516" t="e">
        <f>'CA2 Detail'!X32-'Prior Year - CA2'!X32</f>
        <v>#N/A</v>
      </c>
      <c r="Y32" s="516" t="e">
        <f>'CA2 Detail'!Y32-'Prior Year - CA2'!Y32</f>
        <v>#N/A</v>
      </c>
      <c r="Z32" s="516">
        <f>'CA2 Detail'!Z32-'Prior Year - CA2'!Z32</f>
        <v>0</v>
      </c>
      <c r="AA32" s="516" t="e">
        <f>'CA2 Detail'!AA32-'Prior Year - CA2'!AA32</f>
        <v>#N/A</v>
      </c>
      <c r="AB32" s="516" t="e">
        <f>'CA2 Detail'!AB32-'Prior Year - CA2'!AB32</f>
        <v>#N/A</v>
      </c>
      <c r="AC32" s="35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5.75">
      <c r="A33" s="39"/>
      <c r="B33" s="509" t="s">
        <v>141</v>
      </c>
      <c r="C33" s="509" t="s">
        <v>141</v>
      </c>
      <c r="D33" s="509" t="s">
        <v>141</v>
      </c>
      <c r="E33" s="509" t="s">
        <v>141</v>
      </c>
      <c r="F33" s="509" t="s">
        <v>141</v>
      </c>
      <c r="G33" s="509" t="s">
        <v>141</v>
      </c>
      <c r="H33" s="509"/>
      <c r="I33" s="509" t="s">
        <v>141</v>
      </c>
      <c r="J33" s="509" t="s">
        <v>141</v>
      </c>
      <c r="K33" s="509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1"/>
      <c r="X33" s="511"/>
      <c r="Y33" s="512"/>
      <c r="Z33" s="513"/>
      <c r="AA33" s="513"/>
      <c r="AB33" s="513"/>
      <c r="AC33" s="35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5.75">
      <c r="A34" s="860" t="s">
        <v>284</v>
      </c>
      <c r="B34" s="865">
        <f>'CA2 Detail'!B34-'Prior Year - CA2'!B34</f>
        <v>0</v>
      </c>
      <c r="C34" s="865">
        <f>'CA2 Detail'!C34-'Prior Year - CA2'!C34</f>
        <v>0</v>
      </c>
      <c r="D34" s="865">
        <f>'CA2 Detail'!D34-'Prior Year - CA2'!D34</f>
        <v>0</v>
      </c>
      <c r="E34" s="865">
        <f>'CA2 Detail'!E34-'Prior Year - CA2'!E34</f>
        <v>0</v>
      </c>
      <c r="F34" s="865">
        <f>'CA2 Detail'!F34-'Prior Year - CA2'!F34</f>
        <v>0</v>
      </c>
      <c r="G34" s="865">
        <f>'CA2 Detail'!G34-'Prior Year - CA2'!G34</f>
        <v>0</v>
      </c>
      <c r="H34" s="865">
        <f>'CA2 Detail'!H34-'Prior Year - CA2'!H34</f>
        <v>0</v>
      </c>
      <c r="I34" s="865">
        <f>'CA2 Detail'!I34-'Prior Year - CA2'!I34</f>
        <v>0</v>
      </c>
      <c r="J34" s="865">
        <f>'CA2 Detail'!J34-'Prior Year - CA2'!J34</f>
        <v>0</v>
      </c>
      <c r="K34" s="865">
        <f>'CA2 Detail'!K34-'Prior Year - CA2'!K34</f>
        <v>0</v>
      </c>
      <c r="L34" s="865">
        <f>'CA2 Detail'!L34-'Prior Year - CA2'!L34</f>
        <v>0</v>
      </c>
      <c r="M34" s="865">
        <f>'CA2 Detail'!M34-'Prior Year - CA2'!M34</f>
        <v>0</v>
      </c>
      <c r="N34" s="865">
        <f>'CA2 Detail'!N34-'Prior Year - CA2'!N34</f>
        <v>0</v>
      </c>
      <c r="O34" s="865" t="e">
        <f>'CA2 Detail'!O34-'Prior Year - CA2'!O34</f>
        <v>#N/A</v>
      </c>
      <c r="P34" s="865" t="e">
        <f>'CA2 Detail'!P34-'Prior Year - CA2'!P34</f>
        <v>#N/A</v>
      </c>
      <c r="Q34" s="865">
        <f>'CA2 Detail'!Q34-'Prior Year - CA2'!Q34</f>
        <v>0</v>
      </c>
      <c r="R34" s="865">
        <f>'CA2 Detail'!R34-'Prior Year - CA2'!R34</f>
        <v>0</v>
      </c>
      <c r="S34" s="865">
        <f>'CA2 Detail'!S34-'Prior Year - CA2'!S34</f>
        <v>0</v>
      </c>
      <c r="T34" s="865" t="e">
        <f>'CA2 Detail'!T34-'Prior Year - CA2'!T34</f>
        <v>#N/A</v>
      </c>
      <c r="U34" s="865" t="e">
        <f>'CA2 Detail'!U34-'Prior Year - CA2'!U34</f>
        <v>#N/A</v>
      </c>
      <c r="V34" s="865" t="e">
        <f>'CA2 Detail'!V34-'Prior Year - CA2'!V34</f>
        <v>#N/A</v>
      </c>
      <c r="W34" s="865" t="e">
        <f>'CA2 Detail'!W34-'Prior Year - CA2'!W34</f>
        <v>#N/A</v>
      </c>
      <c r="X34" s="865" t="e">
        <f>'CA2 Detail'!X34-'Prior Year - CA2'!X34</f>
        <v>#N/A</v>
      </c>
      <c r="Y34" s="865" t="e">
        <f>'CA2 Detail'!Y34-'Prior Year - CA2'!Y34</f>
        <v>#N/A</v>
      </c>
      <c r="Z34" s="865">
        <f>'CA2 Detail'!Z34-'Prior Year - CA2'!Z34</f>
        <v>0</v>
      </c>
      <c r="AA34" s="865" t="e">
        <f>'CA2 Detail'!AA34-'Prior Year - CA2'!AA34</f>
        <v>#N/A</v>
      </c>
      <c r="AB34" s="865" t="e">
        <f>'CA2 Detail'!AB34-'Prior Year - CA2'!AB34</f>
        <v>#N/A</v>
      </c>
      <c r="AC34" s="35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55" t="e">
        <f>$P$63+$U$63</f>
        <v>#N/A</v>
      </c>
    </row>
    <row r="35" spans="1:40" ht="15.75">
      <c r="A35" s="39"/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516"/>
      <c r="Y35" s="517"/>
      <c r="Z35" s="517"/>
      <c r="AA35" s="517"/>
      <c r="AB35" s="517"/>
      <c r="AC35" s="35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55"/>
    </row>
    <row r="36" spans="1:40" ht="15.75">
      <c r="A36" s="39" t="s">
        <v>283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516"/>
      <c r="Y36" s="517"/>
      <c r="Z36" s="517"/>
      <c r="AA36" s="517"/>
      <c r="AB36" s="517"/>
      <c r="AC36" s="35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55"/>
    </row>
    <row r="37" spans="1:40" ht="15.75">
      <c r="A37" s="39" t="s">
        <v>287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5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516"/>
      <c r="X37" s="516"/>
      <c r="Y37" s="519"/>
      <c r="Z37" s="87"/>
      <c r="AA37" s="87"/>
      <c r="AB37" s="87"/>
      <c r="AC37" s="35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>
      <c r="A38" s="35" t="s">
        <v>1</v>
      </c>
      <c r="B38" s="516">
        <f>'CA2 Detail'!B38-'Prior Year - CA2'!B38</f>
        <v>0</v>
      </c>
      <c r="C38" s="516">
        <f>'CA2 Detail'!C38-'Prior Year - CA2'!C38</f>
        <v>0</v>
      </c>
      <c r="D38" s="516">
        <f>'CA2 Detail'!D38-'Prior Year - CA2'!D38</f>
        <v>0</v>
      </c>
      <c r="E38" s="516">
        <f>'CA2 Detail'!E38-'Prior Year - CA2'!E38</f>
        <v>0</v>
      </c>
      <c r="F38" s="516">
        <f>'CA2 Detail'!F38-'Prior Year - CA2'!F38</f>
        <v>0</v>
      </c>
      <c r="G38" s="516">
        <f>'CA2 Detail'!G38-'Prior Year - CA2'!G38</f>
        <v>0</v>
      </c>
      <c r="H38" s="516">
        <f>'CA2 Detail'!H38-'Prior Year - CA2'!H38</f>
        <v>0</v>
      </c>
      <c r="I38" s="516">
        <f>'CA2 Detail'!I38-'Prior Year - CA2'!I38</f>
        <v>0</v>
      </c>
      <c r="J38" s="516">
        <f>'CA2 Detail'!J38-'Prior Year - CA2'!J38</f>
        <v>0</v>
      </c>
      <c r="K38" s="516">
        <f>'CA2 Detail'!K38-'Prior Year - CA2'!K38</f>
        <v>0</v>
      </c>
      <c r="L38" s="516">
        <f>'CA2 Detail'!L38-'Prior Year - CA2'!L38</f>
        <v>0</v>
      </c>
      <c r="M38" s="516">
        <f>'CA2 Detail'!M38-'Prior Year - CA2'!M38</f>
        <v>0</v>
      </c>
      <c r="N38" s="516">
        <f>'CA2 Detail'!N38-'Prior Year - CA2'!N38</f>
        <v>0</v>
      </c>
      <c r="O38" s="516" t="e">
        <f>'CA2 Detail'!O38-'Prior Year - CA2'!O38</f>
        <v>#N/A</v>
      </c>
      <c r="P38" s="516" t="e">
        <f>'CA2 Detail'!P38-'Prior Year - CA2'!P38</f>
        <v>#N/A</v>
      </c>
      <c r="Q38" s="516">
        <f>'CA2 Detail'!Q38-'Prior Year - CA2'!Q38</f>
        <v>0</v>
      </c>
      <c r="R38" s="516">
        <f>'CA2 Detail'!R38-'Prior Year - CA2'!R38</f>
        <v>0</v>
      </c>
      <c r="S38" s="516">
        <f>'CA2 Detail'!S38-'Prior Year - CA2'!S38</f>
        <v>0</v>
      </c>
      <c r="T38" s="516" t="e">
        <f>'CA2 Detail'!T38-'Prior Year - CA2'!T38</f>
        <v>#N/A</v>
      </c>
      <c r="U38" s="516" t="e">
        <f>'CA2 Detail'!U38-'Prior Year - CA2'!U38</f>
        <v>#N/A</v>
      </c>
      <c r="V38" s="516" t="e">
        <f>'CA2 Detail'!V38-'Prior Year - CA2'!V38</f>
        <v>#N/A</v>
      </c>
      <c r="W38" s="516" t="e">
        <f>'CA2 Detail'!W38-'Prior Year - CA2'!W38</f>
        <v>#N/A</v>
      </c>
      <c r="X38" s="516" t="e">
        <f>'CA2 Detail'!X38-'Prior Year - CA2'!X38</f>
        <v>#N/A</v>
      </c>
      <c r="Y38" s="516" t="e">
        <f>'CA2 Detail'!Y38-'Prior Year - CA2'!Y38</f>
        <v>#N/A</v>
      </c>
      <c r="Z38" s="516">
        <f>'CA2 Detail'!Z38-'Prior Year - CA2'!Z38</f>
        <v>0</v>
      </c>
      <c r="AA38" s="516" t="e">
        <f>'CA2 Detail'!AA38-'Prior Year - CA2'!AA38</f>
        <v>#N/A</v>
      </c>
      <c r="AB38" s="516" t="e">
        <f>'CA2 Detail'!AB38-'Prior Year - CA2'!AB38</f>
        <v>#N/A</v>
      </c>
      <c r="AC38" s="35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>
      <c r="A39" s="35" t="s">
        <v>2</v>
      </c>
      <c r="B39" s="516">
        <f>'CA2 Detail'!B39-'Prior Year - CA2'!B39</f>
        <v>0</v>
      </c>
      <c r="C39" s="516">
        <f>'CA2 Detail'!C39-'Prior Year - CA2'!C39</f>
        <v>0</v>
      </c>
      <c r="D39" s="516">
        <f>'CA2 Detail'!D39-'Prior Year - CA2'!D39</f>
        <v>0</v>
      </c>
      <c r="E39" s="516">
        <f>'CA2 Detail'!E39-'Prior Year - CA2'!E39</f>
        <v>0</v>
      </c>
      <c r="F39" s="516">
        <f>'CA2 Detail'!F39-'Prior Year - CA2'!F39</f>
        <v>0</v>
      </c>
      <c r="G39" s="516">
        <f>'CA2 Detail'!G39-'Prior Year - CA2'!G39</f>
        <v>0</v>
      </c>
      <c r="H39" s="516">
        <f>'CA2 Detail'!H39-'Prior Year - CA2'!H39</f>
        <v>0</v>
      </c>
      <c r="I39" s="516">
        <f>'CA2 Detail'!I39-'Prior Year - CA2'!I39</f>
        <v>0</v>
      </c>
      <c r="J39" s="516">
        <f>'CA2 Detail'!J39-'Prior Year - CA2'!J39</f>
        <v>0</v>
      </c>
      <c r="K39" s="516">
        <f>'CA2 Detail'!K39-'Prior Year - CA2'!K39</f>
        <v>0</v>
      </c>
      <c r="L39" s="516">
        <f>'CA2 Detail'!L39-'Prior Year - CA2'!L39</f>
        <v>0</v>
      </c>
      <c r="M39" s="516">
        <f>'CA2 Detail'!M39-'Prior Year - CA2'!M39</f>
        <v>0</v>
      </c>
      <c r="N39" s="516">
        <f>'CA2 Detail'!N39-'Prior Year - CA2'!N39</f>
        <v>0</v>
      </c>
      <c r="O39" s="516" t="e">
        <f>'CA2 Detail'!O39-'Prior Year - CA2'!O39</f>
        <v>#N/A</v>
      </c>
      <c r="P39" s="516" t="e">
        <f>'CA2 Detail'!P39-'Prior Year - CA2'!P39</f>
        <v>#N/A</v>
      </c>
      <c r="Q39" s="516">
        <f>'CA2 Detail'!Q39-'Prior Year - CA2'!Q39</f>
        <v>0</v>
      </c>
      <c r="R39" s="516">
        <f>'CA2 Detail'!R39-'Prior Year - CA2'!R39</f>
        <v>0</v>
      </c>
      <c r="S39" s="516">
        <f>'CA2 Detail'!S39-'Prior Year - CA2'!S39</f>
        <v>0</v>
      </c>
      <c r="T39" s="516" t="e">
        <f>'CA2 Detail'!T39-'Prior Year - CA2'!T39</f>
        <v>#N/A</v>
      </c>
      <c r="U39" s="516" t="e">
        <f>'CA2 Detail'!U39-'Prior Year - CA2'!U39</f>
        <v>#N/A</v>
      </c>
      <c r="V39" s="516" t="e">
        <f>'CA2 Detail'!V39-'Prior Year - CA2'!V39</f>
        <v>#N/A</v>
      </c>
      <c r="W39" s="516" t="e">
        <f>'CA2 Detail'!W39-'Prior Year - CA2'!W39</f>
        <v>#N/A</v>
      </c>
      <c r="X39" s="516" t="e">
        <f>'CA2 Detail'!X39-'Prior Year - CA2'!X39</f>
        <v>#N/A</v>
      </c>
      <c r="Y39" s="516" t="e">
        <f>'CA2 Detail'!Y39-'Prior Year - CA2'!Y39</f>
        <v>#N/A</v>
      </c>
      <c r="Z39" s="516">
        <f>'CA2 Detail'!Z39-'Prior Year - CA2'!Z39</f>
        <v>0</v>
      </c>
      <c r="AA39" s="516" t="e">
        <f>'CA2 Detail'!AA39-'Prior Year - CA2'!AA39</f>
        <v>#N/A</v>
      </c>
      <c r="AB39" s="516" t="e">
        <f>'CA2 Detail'!AB39-'Prior Year - CA2'!AB39</f>
        <v>#N/A</v>
      </c>
      <c r="AC39" s="35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>
      <c r="A40" s="35" t="s">
        <v>3</v>
      </c>
      <c r="B40" s="516">
        <f>'CA2 Detail'!B40-'Prior Year - CA2'!B40</f>
        <v>0</v>
      </c>
      <c r="C40" s="516">
        <f>'CA2 Detail'!C40-'Prior Year - CA2'!C40</f>
        <v>0</v>
      </c>
      <c r="D40" s="516">
        <f>'CA2 Detail'!D40-'Prior Year - CA2'!D40</f>
        <v>0</v>
      </c>
      <c r="E40" s="516">
        <f>'CA2 Detail'!E40-'Prior Year - CA2'!E40</f>
        <v>0</v>
      </c>
      <c r="F40" s="516">
        <f>'CA2 Detail'!F40-'Prior Year - CA2'!F40</f>
        <v>0</v>
      </c>
      <c r="G40" s="516">
        <f>'CA2 Detail'!G40-'Prior Year - CA2'!G40</f>
        <v>0</v>
      </c>
      <c r="H40" s="516">
        <f>'CA2 Detail'!H40-'Prior Year - CA2'!H40</f>
        <v>0</v>
      </c>
      <c r="I40" s="516">
        <f>'CA2 Detail'!I40-'Prior Year - CA2'!I40</f>
        <v>0</v>
      </c>
      <c r="J40" s="516">
        <f>'CA2 Detail'!J40-'Prior Year - CA2'!J40</f>
        <v>0</v>
      </c>
      <c r="K40" s="516">
        <f>'CA2 Detail'!K40-'Prior Year - CA2'!K40</f>
        <v>0</v>
      </c>
      <c r="L40" s="516">
        <f>'CA2 Detail'!L40-'Prior Year - CA2'!L40</f>
        <v>0</v>
      </c>
      <c r="M40" s="516">
        <f>'CA2 Detail'!M40-'Prior Year - CA2'!M40</f>
        <v>0</v>
      </c>
      <c r="N40" s="516">
        <f>'CA2 Detail'!N40-'Prior Year - CA2'!N40</f>
        <v>0</v>
      </c>
      <c r="O40" s="516" t="e">
        <f>'CA2 Detail'!O40-'Prior Year - CA2'!O40</f>
        <v>#N/A</v>
      </c>
      <c r="P40" s="516" t="e">
        <f>'CA2 Detail'!P40-'Prior Year - CA2'!P40</f>
        <v>#N/A</v>
      </c>
      <c r="Q40" s="516">
        <f>'CA2 Detail'!Q40-'Prior Year - CA2'!Q40</f>
        <v>0</v>
      </c>
      <c r="R40" s="516">
        <f>'CA2 Detail'!R40-'Prior Year - CA2'!R40</f>
        <v>0</v>
      </c>
      <c r="S40" s="516">
        <f>'CA2 Detail'!S40-'Prior Year - CA2'!S40</f>
        <v>0</v>
      </c>
      <c r="T40" s="516" t="e">
        <f>'CA2 Detail'!T40-'Prior Year - CA2'!T40</f>
        <v>#N/A</v>
      </c>
      <c r="U40" s="516" t="e">
        <f>'CA2 Detail'!U40-'Prior Year - CA2'!U40</f>
        <v>#N/A</v>
      </c>
      <c r="V40" s="516" t="e">
        <f>'CA2 Detail'!V40-'Prior Year - CA2'!V40</f>
        <v>#N/A</v>
      </c>
      <c r="W40" s="516" t="e">
        <f>'CA2 Detail'!W40-'Prior Year - CA2'!W40</f>
        <v>#N/A</v>
      </c>
      <c r="X40" s="516" t="e">
        <f>'CA2 Detail'!X40-'Prior Year - CA2'!X40</f>
        <v>#N/A</v>
      </c>
      <c r="Y40" s="516" t="e">
        <f>'CA2 Detail'!Y40-'Prior Year - CA2'!Y40</f>
        <v>#N/A</v>
      </c>
      <c r="Z40" s="516">
        <f>'CA2 Detail'!Z40-'Prior Year - CA2'!Z40</f>
        <v>0</v>
      </c>
      <c r="AA40" s="516" t="e">
        <f>'CA2 Detail'!AA40-'Prior Year - CA2'!AA40</f>
        <v>#N/A</v>
      </c>
      <c r="AB40" s="516" t="e">
        <f>'CA2 Detail'!AB40-'Prior Year - CA2'!AB40</f>
        <v>#N/A</v>
      </c>
      <c r="AC40" s="35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>
      <c r="A41" s="35" t="s">
        <v>4</v>
      </c>
      <c r="B41" s="516">
        <f>'CA2 Detail'!B41-'Prior Year - CA2'!B41</f>
        <v>0</v>
      </c>
      <c r="C41" s="516">
        <f>'CA2 Detail'!C41-'Prior Year - CA2'!C41</f>
        <v>0</v>
      </c>
      <c r="D41" s="516">
        <f>'CA2 Detail'!D41-'Prior Year - CA2'!D41</f>
        <v>0</v>
      </c>
      <c r="E41" s="516">
        <f>'CA2 Detail'!E41-'Prior Year - CA2'!E41</f>
        <v>0</v>
      </c>
      <c r="F41" s="516">
        <f>'CA2 Detail'!F41-'Prior Year - CA2'!F41</f>
        <v>0</v>
      </c>
      <c r="G41" s="516">
        <f>'CA2 Detail'!G41-'Prior Year - CA2'!G41</f>
        <v>0</v>
      </c>
      <c r="H41" s="516">
        <f>'CA2 Detail'!H41-'Prior Year - CA2'!H41</f>
        <v>0</v>
      </c>
      <c r="I41" s="516">
        <f>'CA2 Detail'!I41-'Prior Year - CA2'!I41</f>
        <v>0</v>
      </c>
      <c r="J41" s="516">
        <f>'CA2 Detail'!J41-'Prior Year - CA2'!J41</f>
        <v>0</v>
      </c>
      <c r="K41" s="516">
        <f>'CA2 Detail'!K41-'Prior Year - CA2'!K41</f>
        <v>0</v>
      </c>
      <c r="L41" s="516">
        <f>'CA2 Detail'!L41-'Prior Year - CA2'!L41</f>
        <v>0</v>
      </c>
      <c r="M41" s="516">
        <f>'CA2 Detail'!M41-'Prior Year - CA2'!M41</f>
        <v>0</v>
      </c>
      <c r="N41" s="516">
        <f>'CA2 Detail'!N41-'Prior Year - CA2'!N41</f>
        <v>0</v>
      </c>
      <c r="O41" s="516" t="e">
        <f>'CA2 Detail'!O41-'Prior Year - CA2'!O41</f>
        <v>#N/A</v>
      </c>
      <c r="P41" s="516" t="e">
        <f>'CA2 Detail'!P41-'Prior Year - CA2'!P41</f>
        <v>#N/A</v>
      </c>
      <c r="Q41" s="516">
        <f>'CA2 Detail'!Q41-'Prior Year - CA2'!Q41</f>
        <v>0</v>
      </c>
      <c r="R41" s="516">
        <f>'CA2 Detail'!R41-'Prior Year - CA2'!R41</f>
        <v>0</v>
      </c>
      <c r="S41" s="516">
        <f>'CA2 Detail'!S41-'Prior Year - CA2'!S41</f>
        <v>0</v>
      </c>
      <c r="T41" s="516" t="e">
        <f>'CA2 Detail'!T41-'Prior Year - CA2'!T41</f>
        <v>#N/A</v>
      </c>
      <c r="U41" s="516" t="e">
        <f>'CA2 Detail'!U41-'Prior Year - CA2'!U41</f>
        <v>#N/A</v>
      </c>
      <c r="V41" s="516" t="e">
        <f>'CA2 Detail'!V41-'Prior Year - CA2'!V41</f>
        <v>#N/A</v>
      </c>
      <c r="W41" s="516" t="e">
        <f>'CA2 Detail'!W41-'Prior Year - CA2'!W41</f>
        <v>#N/A</v>
      </c>
      <c r="X41" s="516" t="e">
        <f>'CA2 Detail'!X41-'Prior Year - CA2'!X41</f>
        <v>#N/A</v>
      </c>
      <c r="Y41" s="516" t="e">
        <f>'CA2 Detail'!Y41-'Prior Year - CA2'!Y41</f>
        <v>#N/A</v>
      </c>
      <c r="Z41" s="516">
        <f>'CA2 Detail'!Z41-'Prior Year - CA2'!Z41</f>
        <v>0</v>
      </c>
      <c r="AA41" s="516" t="e">
        <f>'CA2 Detail'!AA41-'Prior Year - CA2'!AA41</f>
        <v>#N/A</v>
      </c>
      <c r="AB41" s="516" t="e">
        <f>'CA2 Detail'!AB41-'Prior Year - CA2'!AB41</f>
        <v>#N/A</v>
      </c>
      <c r="AC41" s="35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>
      <c r="A42" s="35" t="s">
        <v>5</v>
      </c>
      <c r="B42" s="516">
        <f>'CA2 Detail'!B42-'Prior Year - CA2'!B42</f>
        <v>0</v>
      </c>
      <c r="C42" s="516">
        <f>'CA2 Detail'!C42-'Prior Year - CA2'!C42</f>
        <v>0</v>
      </c>
      <c r="D42" s="516">
        <f>'CA2 Detail'!D42-'Prior Year - CA2'!D42</f>
        <v>0</v>
      </c>
      <c r="E42" s="516">
        <f>'CA2 Detail'!E42-'Prior Year - CA2'!E42</f>
        <v>0</v>
      </c>
      <c r="F42" s="516">
        <f>'CA2 Detail'!F42-'Prior Year - CA2'!F42</f>
        <v>0</v>
      </c>
      <c r="G42" s="516">
        <f>'CA2 Detail'!G42-'Prior Year - CA2'!G42</f>
        <v>0</v>
      </c>
      <c r="H42" s="516">
        <f>'CA2 Detail'!H42-'Prior Year - CA2'!H42</f>
        <v>0</v>
      </c>
      <c r="I42" s="516">
        <f>'CA2 Detail'!I42-'Prior Year - CA2'!I42</f>
        <v>0</v>
      </c>
      <c r="J42" s="516">
        <f>'CA2 Detail'!J42-'Prior Year - CA2'!J42</f>
        <v>0</v>
      </c>
      <c r="K42" s="516">
        <f>'CA2 Detail'!K42-'Prior Year - CA2'!K42</f>
        <v>0</v>
      </c>
      <c r="L42" s="516">
        <f>'CA2 Detail'!L42-'Prior Year - CA2'!L42</f>
        <v>0</v>
      </c>
      <c r="M42" s="516">
        <f>'CA2 Detail'!M42-'Prior Year - CA2'!M42</f>
        <v>0</v>
      </c>
      <c r="N42" s="516">
        <f>'CA2 Detail'!N42-'Prior Year - CA2'!N42</f>
        <v>0</v>
      </c>
      <c r="O42" s="516" t="e">
        <f>'CA2 Detail'!O42-'Prior Year - CA2'!O42</f>
        <v>#N/A</v>
      </c>
      <c r="P42" s="516" t="e">
        <f>'CA2 Detail'!P42-'Prior Year - CA2'!P42</f>
        <v>#N/A</v>
      </c>
      <c r="Q42" s="516">
        <f>'CA2 Detail'!Q42-'Prior Year - CA2'!Q42</f>
        <v>0</v>
      </c>
      <c r="R42" s="516">
        <f>'CA2 Detail'!R42-'Prior Year - CA2'!R42</f>
        <v>0</v>
      </c>
      <c r="S42" s="516">
        <f>'CA2 Detail'!S42-'Prior Year - CA2'!S42</f>
        <v>0</v>
      </c>
      <c r="T42" s="516" t="e">
        <f>'CA2 Detail'!T42-'Prior Year - CA2'!T42</f>
        <v>#N/A</v>
      </c>
      <c r="U42" s="516" t="e">
        <f>'CA2 Detail'!U42-'Prior Year - CA2'!U42</f>
        <v>#N/A</v>
      </c>
      <c r="V42" s="516" t="e">
        <f>'CA2 Detail'!V42-'Prior Year - CA2'!V42</f>
        <v>#N/A</v>
      </c>
      <c r="W42" s="516" t="e">
        <f>'CA2 Detail'!W42-'Prior Year - CA2'!W42</f>
        <v>#N/A</v>
      </c>
      <c r="X42" s="516" t="e">
        <f>'CA2 Detail'!X42-'Prior Year - CA2'!X42</f>
        <v>#N/A</v>
      </c>
      <c r="Y42" s="516" t="e">
        <f>'CA2 Detail'!Y42-'Prior Year - CA2'!Y42</f>
        <v>#N/A</v>
      </c>
      <c r="Z42" s="516">
        <f>'CA2 Detail'!Z42-'Prior Year - CA2'!Z42</f>
        <v>0</v>
      </c>
      <c r="AA42" s="516" t="e">
        <f>'CA2 Detail'!AA42-'Prior Year - CA2'!AA42</f>
        <v>#N/A</v>
      </c>
      <c r="AB42" s="516" t="e">
        <f>'CA2 Detail'!AB42-'Prior Year - CA2'!AB42</f>
        <v>#N/A</v>
      </c>
      <c r="AC42" s="35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>
      <c r="A43" s="35" t="s">
        <v>6</v>
      </c>
      <c r="B43" s="516">
        <f>'CA2 Detail'!B43-'Prior Year - CA2'!B43</f>
        <v>0</v>
      </c>
      <c r="C43" s="516">
        <f>'CA2 Detail'!C43-'Prior Year - CA2'!C43</f>
        <v>0</v>
      </c>
      <c r="D43" s="516">
        <f>'CA2 Detail'!D43-'Prior Year - CA2'!D43</f>
        <v>0</v>
      </c>
      <c r="E43" s="516">
        <f>'CA2 Detail'!E43-'Prior Year - CA2'!E43</f>
        <v>0</v>
      </c>
      <c r="F43" s="516">
        <f>'CA2 Detail'!F43-'Prior Year - CA2'!F43</f>
        <v>0</v>
      </c>
      <c r="G43" s="516">
        <f>'CA2 Detail'!G43-'Prior Year - CA2'!G43</f>
        <v>0</v>
      </c>
      <c r="H43" s="516">
        <f>'CA2 Detail'!H43-'Prior Year - CA2'!H43</f>
        <v>0</v>
      </c>
      <c r="I43" s="516">
        <f>'CA2 Detail'!I43-'Prior Year - CA2'!I43</f>
        <v>0</v>
      </c>
      <c r="J43" s="516">
        <f>'CA2 Detail'!J43-'Prior Year - CA2'!J43</f>
        <v>0</v>
      </c>
      <c r="K43" s="516">
        <f>'CA2 Detail'!K43-'Prior Year - CA2'!K43</f>
        <v>0</v>
      </c>
      <c r="L43" s="516">
        <f>'CA2 Detail'!L43-'Prior Year - CA2'!L43</f>
        <v>0</v>
      </c>
      <c r="M43" s="516">
        <f>'CA2 Detail'!M43-'Prior Year - CA2'!M43</f>
        <v>0</v>
      </c>
      <c r="N43" s="516">
        <f>'CA2 Detail'!N43-'Prior Year - CA2'!N43</f>
        <v>0</v>
      </c>
      <c r="O43" s="516" t="e">
        <f>'CA2 Detail'!O43-'Prior Year - CA2'!O43</f>
        <v>#N/A</v>
      </c>
      <c r="P43" s="516" t="e">
        <f>'CA2 Detail'!P43-'Prior Year - CA2'!P43</f>
        <v>#N/A</v>
      </c>
      <c r="Q43" s="516">
        <f>'CA2 Detail'!Q43-'Prior Year - CA2'!Q43</f>
        <v>0</v>
      </c>
      <c r="R43" s="516">
        <f>'CA2 Detail'!R43-'Prior Year - CA2'!R43</f>
        <v>0</v>
      </c>
      <c r="S43" s="516">
        <f>'CA2 Detail'!S43-'Prior Year - CA2'!S43</f>
        <v>0</v>
      </c>
      <c r="T43" s="516" t="e">
        <f>'CA2 Detail'!T43-'Prior Year - CA2'!T43</f>
        <v>#N/A</v>
      </c>
      <c r="U43" s="516" t="e">
        <f>'CA2 Detail'!U43-'Prior Year - CA2'!U43</f>
        <v>#N/A</v>
      </c>
      <c r="V43" s="516" t="e">
        <f>'CA2 Detail'!V43-'Prior Year - CA2'!V43</f>
        <v>#N/A</v>
      </c>
      <c r="W43" s="516" t="e">
        <f>'CA2 Detail'!W43-'Prior Year - CA2'!W43</f>
        <v>#N/A</v>
      </c>
      <c r="X43" s="516" t="e">
        <f>'CA2 Detail'!X43-'Prior Year - CA2'!X43</f>
        <v>#N/A</v>
      </c>
      <c r="Y43" s="516" t="e">
        <f>'CA2 Detail'!Y43-'Prior Year - CA2'!Y43</f>
        <v>#N/A</v>
      </c>
      <c r="Z43" s="516">
        <f>'CA2 Detail'!Z43-'Prior Year - CA2'!Z43</f>
        <v>0</v>
      </c>
      <c r="AA43" s="516" t="e">
        <f>'CA2 Detail'!AA43-'Prior Year - CA2'!AA43</f>
        <v>#N/A</v>
      </c>
      <c r="AB43" s="516" t="e">
        <f>'CA2 Detail'!AB43-'Prior Year - CA2'!AB43</f>
        <v>#N/A</v>
      </c>
      <c r="AC43" s="35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>
      <c r="A44" s="35" t="s">
        <v>7</v>
      </c>
      <c r="B44" s="516">
        <f>'CA2 Detail'!B44-'Prior Year - CA2'!B44</f>
        <v>0</v>
      </c>
      <c r="C44" s="516">
        <f>'CA2 Detail'!C44-'Prior Year - CA2'!C44</f>
        <v>0</v>
      </c>
      <c r="D44" s="516">
        <f>'CA2 Detail'!D44-'Prior Year - CA2'!D44</f>
        <v>0</v>
      </c>
      <c r="E44" s="516">
        <f>'CA2 Detail'!E44-'Prior Year - CA2'!E44</f>
        <v>0</v>
      </c>
      <c r="F44" s="516">
        <f>'CA2 Detail'!F44-'Prior Year - CA2'!F44</f>
        <v>0</v>
      </c>
      <c r="G44" s="516">
        <f>'CA2 Detail'!G44-'Prior Year - CA2'!G44</f>
        <v>0</v>
      </c>
      <c r="H44" s="516">
        <f>'CA2 Detail'!H44-'Prior Year - CA2'!H44</f>
        <v>0</v>
      </c>
      <c r="I44" s="516">
        <f>'CA2 Detail'!I44-'Prior Year - CA2'!I44</f>
        <v>0</v>
      </c>
      <c r="J44" s="516">
        <f>'CA2 Detail'!J44-'Prior Year - CA2'!J44</f>
        <v>0</v>
      </c>
      <c r="K44" s="516">
        <f>'CA2 Detail'!K44-'Prior Year - CA2'!K44</f>
        <v>0</v>
      </c>
      <c r="L44" s="516">
        <f>'CA2 Detail'!L44-'Prior Year - CA2'!L44</f>
        <v>0</v>
      </c>
      <c r="M44" s="516">
        <f>'CA2 Detail'!M44-'Prior Year - CA2'!M44</f>
        <v>0</v>
      </c>
      <c r="N44" s="516">
        <f>'CA2 Detail'!N44-'Prior Year - CA2'!N44</f>
        <v>0</v>
      </c>
      <c r="O44" s="516" t="e">
        <f>'CA2 Detail'!O44-'Prior Year - CA2'!O44</f>
        <v>#N/A</v>
      </c>
      <c r="P44" s="516" t="e">
        <f>'CA2 Detail'!P44-'Prior Year - CA2'!P44</f>
        <v>#N/A</v>
      </c>
      <c r="Q44" s="516">
        <f>'CA2 Detail'!Q44-'Prior Year - CA2'!Q44</f>
        <v>0</v>
      </c>
      <c r="R44" s="516">
        <f>'CA2 Detail'!R44-'Prior Year - CA2'!R44</f>
        <v>0</v>
      </c>
      <c r="S44" s="516">
        <f>'CA2 Detail'!S44-'Prior Year - CA2'!S44</f>
        <v>0</v>
      </c>
      <c r="T44" s="516" t="e">
        <f>'CA2 Detail'!T44-'Prior Year - CA2'!T44</f>
        <v>#N/A</v>
      </c>
      <c r="U44" s="516" t="e">
        <f>'CA2 Detail'!U44-'Prior Year - CA2'!U44</f>
        <v>#N/A</v>
      </c>
      <c r="V44" s="516" t="e">
        <f>'CA2 Detail'!V44-'Prior Year - CA2'!V44</f>
        <v>#N/A</v>
      </c>
      <c r="W44" s="516" t="e">
        <f>'CA2 Detail'!W44-'Prior Year - CA2'!W44</f>
        <v>#N/A</v>
      </c>
      <c r="X44" s="516" t="e">
        <f>'CA2 Detail'!X44-'Prior Year - CA2'!X44</f>
        <v>#N/A</v>
      </c>
      <c r="Y44" s="516" t="e">
        <f>'CA2 Detail'!Y44-'Prior Year - CA2'!Y44</f>
        <v>#N/A</v>
      </c>
      <c r="Z44" s="516">
        <f>'CA2 Detail'!Z44-'Prior Year - CA2'!Z44</f>
        <v>0</v>
      </c>
      <c r="AA44" s="516" t="e">
        <f>'CA2 Detail'!AA44-'Prior Year - CA2'!AA44</f>
        <v>#N/A</v>
      </c>
      <c r="AB44" s="516" t="e">
        <f>'CA2 Detail'!AB44-'Prior Year - CA2'!AB44</f>
        <v>#N/A</v>
      </c>
      <c r="AC44" s="35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>
      <c r="A45" s="35" t="s">
        <v>8</v>
      </c>
      <c r="B45" s="516">
        <f>'CA2 Detail'!B45-'Prior Year - CA2'!B45</f>
        <v>0</v>
      </c>
      <c r="C45" s="516">
        <f>'CA2 Detail'!C45-'Prior Year - CA2'!C45</f>
        <v>0</v>
      </c>
      <c r="D45" s="516">
        <f>'CA2 Detail'!D45-'Prior Year - CA2'!D45</f>
        <v>0</v>
      </c>
      <c r="E45" s="516">
        <f>'CA2 Detail'!E45-'Prior Year - CA2'!E45</f>
        <v>0</v>
      </c>
      <c r="F45" s="516">
        <f>'CA2 Detail'!F45-'Prior Year - CA2'!F45</f>
        <v>0</v>
      </c>
      <c r="G45" s="516">
        <f>'CA2 Detail'!G45-'Prior Year - CA2'!G45</f>
        <v>0</v>
      </c>
      <c r="H45" s="516">
        <f>'CA2 Detail'!H45-'Prior Year - CA2'!H45</f>
        <v>0</v>
      </c>
      <c r="I45" s="516">
        <f>'CA2 Detail'!I45-'Prior Year - CA2'!I45</f>
        <v>0</v>
      </c>
      <c r="J45" s="516">
        <f>'CA2 Detail'!J45-'Prior Year - CA2'!J45</f>
        <v>0</v>
      </c>
      <c r="K45" s="516">
        <f>'CA2 Detail'!K45-'Prior Year - CA2'!K45</f>
        <v>0</v>
      </c>
      <c r="L45" s="516">
        <f>'CA2 Detail'!L45-'Prior Year - CA2'!L45</f>
        <v>0</v>
      </c>
      <c r="M45" s="516">
        <f>'CA2 Detail'!M45-'Prior Year - CA2'!M45</f>
        <v>0</v>
      </c>
      <c r="N45" s="516">
        <f>'CA2 Detail'!N45-'Prior Year - CA2'!N45</f>
        <v>0</v>
      </c>
      <c r="O45" s="516" t="e">
        <f>'CA2 Detail'!O45-'Prior Year - CA2'!O45</f>
        <v>#N/A</v>
      </c>
      <c r="P45" s="516" t="e">
        <f>'CA2 Detail'!P45-'Prior Year - CA2'!P45</f>
        <v>#N/A</v>
      </c>
      <c r="Q45" s="516">
        <f>'CA2 Detail'!Q45-'Prior Year - CA2'!Q45</f>
        <v>0</v>
      </c>
      <c r="R45" s="516">
        <f>'CA2 Detail'!R45-'Prior Year - CA2'!R45</f>
        <v>0</v>
      </c>
      <c r="S45" s="516">
        <f>'CA2 Detail'!S45-'Prior Year - CA2'!S45</f>
        <v>0</v>
      </c>
      <c r="T45" s="516" t="e">
        <f>'CA2 Detail'!T45-'Prior Year - CA2'!T45</f>
        <v>#N/A</v>
      </c>
      <c r="U45" s="516" t="e">
        <f>'CA2 Detail'!U45-'Prior Year - CA2'!U45</f>
        <v>#N/A</v>
      </c>
      <c r="V45" s="516" t="e">
        <f>'CA2 Detail'!V45-'Prior Year - CA2'!V45</f>
        <v>#N/A</v>
      </c>
      <c r="W45" s="516" t="e">
        <f>'CA2 Detail'!W45-'Prior Year - CA2'!W45</f>
        <v>#N/A</v>
      </c>
      <c r="X45" s="516" t="e">
        <f>'CA2 Detail'!X45-'Prior Year - CA2'!X45</f>
        <v>#N/A</v>
      </c>
      <c r="Y45" s="516" t="e">
        <f>'CA2 Detail'!Y45-'Prior Year - CA2'!Y45</f>
        <v>#N/A</v>
      </c>
      <c r="Z45" s="516">
        <f>'CA2 Detail'!Z45-'Prior Year - CA2'!Z45</f>
        <v>0</v>
      </c>
      <c r="AA45" s="516" t="e">
        <f>'CA2 Detail'!AA45-'Prior Year - CA2'!AA45</f>
        <v>#N/A</v>
      </c>
      <c r="AB45" s="516" t="e">
        <f>'CA2 Detail'!AB45-'Prior Year - CA2'!AB45</f>
        <v>#N/A</v>
      </c>
      <c r="AC45" s="35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>
      <c r="A46" s="35" t="s">
        <v>9</v>
      </c>
      <c r="B46" s="516">
        <f>'CA2 Detail'!B46-'Prior Year - CA2'!B46</f>
        <v>0</v>
      </c>
      <c r="C46" s="516">
        <f>'CA2 Detail'!C46-'Prior Year - CA2'!C46</f>
        <v>0</v>
      </c>
      <c r="D46" s="516">
        <f>'CA2 Detail'!D46-'Prior Year - CA2'!D46</f>
        <v>0</v>
      </c>
      <c r="E46" s="516">
        <f>'CA2 Detail'!E46-'Prior Year - CA2'!E46</f>
        <v>0</v>
      </c>
      <c r="F46" s="516">
        <f>'CA2 Detail'!F46-'Prior Year - CA2'!F46</f>
        <v>0</v>
      </c>
      <c r="G46" s="516">
        <f>'CA2 Detail'!G46-'Prior Year - CA2'!G46</f>
        <v>0</v>
      </c>
      <c r="H46" s="516">
        <f>'CA2 Detail'!H46-'Prior Year - CA2'!H46</f>
        <v>0</v>
      </c>
      <c r="I46" s="516">
        <f>'CA2 Detail'!I46-'Prior Year - CA2'!I46</f>
        <v>0</v>
      </c>
      <c r="J46" s="516">
        <f>'CA2 Detail'!J46-'Prior Year - CA2'!J46</f>
        <v>0</v>
      </c>
      <c r="K46" s="516">
        <f>'CA2 Detail'!K46-'Prior Year - CA2'!K46</f>
        <v>0</v>
      </c>
      <c r="L46" s="516">
        <f>'CA2 Detail'!L46-'Prior Year - CA2'!L46</f>
        <v>0</v>
      </c>
      <c r="M46" s="516">
        <f>'CA2 Detail'!M46-'Prior Year - CA2'!M46</f>
        <v>0</v>
      </c>
      <c r="N46" s="516">
        <f>'CA2 Detail'!N46-'Prior Year - CA2'!N46</f>
        <v>0</v>
      </c>
      <c r="O46" s="516" t="e">
        <f>'CA2 Detail'!O46-'Prior Year - CA2'!O46</f>
        <v>#N/A</v>
      </c>
      <c r="P46" s="516" t="e">
        <f>'CA2 Detail'!P46-'Prior Year - CA2'!P46</f>
        <v>#N/A</v>
      </c>
      <c r="Q46" s="516">
        <f>'CA2 Detail'!Q46-'Prior Year - CA2'!Q46</f>
        <v>0</v>
      </c>
      <c r="R46" s="516">
        <f>'CA2 Detail'!R46-'Prior Year - CA2'!R46</f>
        <v>0</v>
      </c>
      <c r="S46" s="516">
        <f>'CA2 Detail'!S46-'Prior Year - CA2'!S46</f>
        <v>0</v>
      </c>
      <c r="T46" s="516" t="e">
        <f>'CA2 Detail'!T46-'Prior Year - CA2'!T46</f>
        <v>#N/A</v>
      </c>
      <c r="U46" s="516" t="e">
        <f>'CA2 Detail'!U46-'Prior Year - CA2'!U46</f>
        <v>#N/A</v>
      </c>
      <c r="V46" s="516" t="e">
        <f>'CA2 Detail'!V46-'Prior Year - CA2'!V46</f>
        <v>#N/A</v>
      </c>
      <c r="W46" s="516" t="e">
        <f>'CA2 Detail'!W46-'Prior Year - CA2'!W46</f>
        <v>#N/A</v>
      </c>
      <c r="X46" s="516" t="e">
        <f>'CA2 Detail'!X46-'Prior Year - CA2'!X46</f>
        <v>#N/A</v>
      </c>
      <c r="Y46" s="516" t="e">
        <f>'CA2 Detail'!Y46-'Prior Year - CA2'!Y46</f>
        <v>#N/A</v>
      </c>
      <c r="Z46" s="516">
        <f>'CA2 Detail'!Z46-'Prior Year - CA2'!Z46</f>
        <v>0</v>
      </c>
      <c r="AA46" s="516" t="e">
        <f>'CA2 Detail'!AA46-'Prior Year - CA2'!AA46</f>
        <v>#N/A</v>
      </c>
      <c r="AB46" s="516" t="e">
        <f>'CA2 Detail'!AB46-'Prior Year - CA2'!AB46</f>
        <v>#N/A</v>
      </c>
      <c r="AC46" s="35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>
      <c r="A47" s="35" t="s">
        <v>10</v>
      </c>
      <c r="B47" s="516">
        <f>'CA2 Detail'!B47-'Prior Year - CA2'!B47</f>
        <v>0</v>
      </c>
      <c r="C47" s="516">
        <f>'CA2 Detail'!C47-'Prior Year - CA2'!C47</f>
        <v>0</v>
      </c>
      <c r="D47" s="516">
        <f>'CA2 Detail'!D47-'Prior Year - CA2'!D47</f>
        <v>0</v>
      </c>
      <c r="E47" s="516">
        <f>'CA2 Detail'!E47-'Prior Year - CA2'!E47</f>
        <v>0</v>
      </c>
      <c r="F47" s="516">
        <f>'CA2 Detail'!F47-'Prior Year - CA2'!F47</f>
        <v>0</v>
      </c>
      <c r="G47" s="516">
        <f>'CA2 Detail'!G47-'Prior Year - CA2'!G47</f>
        <v>0</v>
      </c>
      <c r="H47" s="516">
        <f>'CA2 Detail'!H47-'Prior Year - CA2'!H47</f>
        <v>0</v>
      </c>
      <c r="I47" s="516">
        <f>'CA2 Detail'!I47-'Prior Year - CA2'!I47</f>
        <v>0</v>
      </c>
      <c r="J47" s="516">
        <f>'CA2 Detail'!J47-'Prior Year - CA2'!J47</f>
        <v>0</v>
      </c>
      <c r="K47" s="516">
        <f>'CA2 Detail'!K47-'Prior Year - CA2'!K47</f>
        <v>0</v>
      </c>
      <c r="L47" s="516">
        <f>'CA2 Detail'!L47-'Prior Year - CA2'!L47</f>
        <v>0</v>
      </c>
      <c r="M47" s="516">
        <f>'CA2 Detail'!M47-'Prior Year - CA2'!M47</f>
        <v>0</v>
      </c>
      <c r="N47" s="516">
        <f>'CA2 Detail'!N47-'Prior Year - CA2'!N47</f>
        <v>0</v>
      </c>
      <c r="O47" s="516" t="e">
        <f>'CA2 Detail'!O47-'Prior Year - CA2'!O47</f>
        <v>#N/A</v>
      </c>
      <c r="P47" s="516" t="e">
        <f>'CA2 Detail'!P47-'Prior Year - CA2'!P47</f>
        <v>#N/A</v>
      </c>
      <c r="Q47" s="516">
        <f>'CA2 Detail'!Q47-'Prior Year - CA2'!Q47</f>
        <v>0</v>
      </c>
      <c r="R47" s="516">
        <f>'CA2 Detail'!R47-'Prior Year - CA2'!R47</f>
        <v>0</v>
      </c>
      <c r="S47" s="516">
        <f>'CA2 Detail'!S47-'Prior Year - CA2'!S47</f>
        <v>0</v>
      </c>
      <c r="T47" s="516" t="e">
        <f>'CA2 Detail'!T47-'Prior Year - CA2'!T47</f>
        <v>#N/A</v>
      </c>
      <c r="U47" s="516" t="e">
        <f>'CA2 Detail'!U47-'Prior Year - CA2'!U47</f>
        <v>#N/A</v>
      </c>
      <c r="V47" s="516" t="e">
        <f>'CA2 Detail'!V47-'Prior Year - CA2'!V47</f>
        <v>#N/A</v>
      </c>
      <c r="W47" s="516" t="e">
        <f>'CA2 Detail'!W47-'Prior Year - CA2'!W47</f>
        <v>#N/A</v>
      </c>
      <c r="X47" s="516" t="e">
        <f>'CA2 Detail'!X47-'Prior Year - CA2'!X47</f>
        <v>#N/A</v>
      </c>
      <c r="Y47" s="516" t="e">
        <f>'CA2 Detail'!Y47-'Prior Year - CA2'!Y47</f>
        <v>#N/A</v>
      </c>
      <c r="Z47" s="516">
        <f>'CA2 Detail'!Z47-'Prior Year - CA2'!Z47</f>
        <v>0</v>
      </c>
      <c r="AA47" s="516" t="e">
        <f>'CA2 Detail'!AA47-'Prior Year - CA2'!AA47</f>
        <v>#N/A</v>
      </c>
      <c r="AB47" s="516" t="e">
        <f>'CA2 Detail'!AB47-'Prior Year - CA2'!AB47</f>
        <v>#N/A</v>
      </c>
      <c r="AC47" s="35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>
      <c r="A48" s="35" t="s">
        <v>11</v>
      </c>
      <c r="B48" s="516">
        <f>'CA2 Detail'!B48-'Prior Year - CA2'!B48</f>
        <v>0</v>
      </c>
      <c r="C48" s="516">
        <f>'CA2 Detail'!C48-'Prior Year - CA2'!C48</f>
        <v>0</v>
      </c>
      <c r="D48" s="516">
        <f>'CA2 Detail'!D48-'Prior Year - CA2'!D48</f>
        <v>0</v>
      </c>
      <c r="E48" s="516">
        <f>'CA2 Detail'!E48-'Prior Year - CA2'!E48</f>
        <v>0</v>
      </c>
      <c r="F48" s="516">
        <f>'CA2 Detail'!F48-'Prior Year - CA2'!F48</f>
        <v>0</v>
      </c>
      <c r="G48" s="516">
        <f>'CA2 Detail'!G48-'Prior Year - CA2'!G48</f>
        <v>0</v>
      </c>
      <c r="H48" s="516">
        <f>'CA2 Detail'!H48-'Prior Year - CA2'!H48</f>
        <v>0</v>
      </c>
      <c r="I48" s="516">
        <f>'CA2 Detail'!I48-'Prior Year - CA2'!I48</f>
        <v>0</v>
      </c>
      <c r="J48" s="516">
        <f>'CA2 Detail'!J48-'Prior Year - CA2'!J48</f>
        <v>0</v>
      </c>
      <c r="K48" s="516">
        <f>'CA2 Detail'!K48-'Prior Year - CA2'!K48</f>
        <v>0</v>
      </c>
      <c r="L48" s="516">
        <f>'CA2 Detail'!L48-'Prior Year - CA2'!L48</f>
        <v>0</v>
      </c>
      <c r="M48" s="516">
        <f>'CA2 Detail'!M48-'Prior Year - CA2'!M48</f>
        <v>0</v>
      </c>
      <c r="N48" s="516">
        <f>'CA2 Detail'!N48-'Prior Year - CA2'!N48</f>
        <v>0</v>
      </c>
      <c r="O48" s="516" t="e">
        <f>'CA2 Detail'!O48-'Prior Year - CA2'!O48</f>
        <v>#N/A</v>
      </c>
      <c r="P48" s="516" t="e">
        <f>'CA2 Detail'!P48-'Prior Year - CA2'!P48</f>
        <v>#N/A</v>
      </c>
      <c r="Q48" s="516">
        <f>'CA2 Detail'!Q48-'Prior Year - CA2'!Q48</f>
        <v>0</v>
      </c>
      <c r="R48" s="516">
        <f>'CA2 Detail'!R48-'Prior Year - CA2'!R48</f>
        <v>0</v>
      </c>
      <c r="S48" s="516">
        <f>'CA2 Detail'!S48-'Prior Year - CA2'!S48</f>
        <v>0</v>
      </c>
      <c r="T48" s="516" t="e">
        <f>'CA2 Detail'!T48-'Prior Year - CA2'!T48</f>
        <v>#N/A</v>
      </c>
      <c r="U48" s="516" t="e">
        <f>'CA2 Detail'!U48-'Prior Year - CA2'!U48</f>
        <v>#N/A</v>
      </c>
      <c r="V48" s="516" t="e">
        <f>'CA2 Detail'!V48-'Prior Year - CA2'!V48</f>
        <v>#N/A</v>
      </c>
      <c r="W48" s="516" t="e">
        <f>'CA2 Detail'!W48-'Prior Year - CA2'!W48</f>
        <v>#N/A</v>
      </c>
      <c r="X48" s="516" t="e">
        <f>'CA2 Detail'!X48-'Prior Year - CA2'!X48</f>
        <v>#N/A</v>
      </c>
      <c r="Y48" s="516" t="e">
        <f>'CA2 Detail'!Y48-'Prior Year - CA2'!Y48</f>
        <v>#N/A</v>
      </c>
      <c r="Z48" s="516">
        <f>'CA2 Detail'!Z48-'Prior Year - CA2'!Z48</f>
        <v>0</v>
      </c>
      <c r="AA48" s="516" t="e">
        <f>'CA2 Detail'!AA48-'Prior Year - CA2'!AA48</f>
        <v>#N/A</v>
      </c>
      <c r="AB48" s="516" t="e">
        <f>'CA2 Detail'!AB48-'Prior Year - CA2'!AB48</f>
        <v>#N/A</v>
      </c>
      <c r="AC48" s="35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>
      <c r="A49" s="35" t="s">
        <v>12</v>
      </c>
      <c r="B49" s="516">
        <f>'CA2 Detail'!B49-'Prior Year - CA2'!B49</f>
        <v>0</v>
      </c>
      <c r="C49" s="516">
        <f>'CA2 Detail'!C49-'Prior Year - CA2'!C49</f>
        <v>0</v>
      </c>
      <c r="D49" s="516">
        <f>'CA2 Detail'!D49-'Prior Year - CA2'!D49</f>
        <v>0</v>
      </c>
      <c r="E49" s="516">
        <f>'CA2 Detail'!E49-'Prior Year - CA2'!E49</f>
        <v>0</v>
      </c>
      <c r="F49" s="516">
        <f>'CA2 Detail'!F49-'Prior Year - CA2'!F49</f>
        <v>0</v>
      </c>
      <c r="G49" s="516">
        <f>'CA2 Detail'!G49-'Prior Year - CA2'!G49</f>
        <v>0</v>
      </c>
      <c r="H49" s="516">
        <f>'CA2 Detail'!H49-'Prior Year - CA2'!H49</f>
        <v>0</v>
      </c>
      <c r="I49" s="516">
        <f>'CA2 Detail'!I49-'Prior Year - CA2'!I49</f>
        <v>0</v>
      </c>
      <c r="J49" s="516">
        <f>'CA2 Detail'!J49-'Prior Year - CA2'!J49</f>
        <v>0</v>
      </c>
      <c r="K49" s="516">
        <f>'CA2 Detail'!K49-'Prior Year - CA2'!K49</f>
        <v>0</v>
      </c>
      <c r="L49" s="516">
        <f>'CA2 Detail'!L49-'Prior Year - CA2'!L49</f>
        <v>0</v>
      </c>
      <c r="M49" s="516">
        <f>'CA2 Detail'!M49-'Prior Year - CA2'!M49</f>
        <v>0</v>
      </c>
      <c r="N49" s="516">
        <f>'CA2 Detail'!N49-'Prior Year - CA2'!N49</f>
        <v>0</v>
      </c>
      <c r="O49" s="516" t="e">
        <f>'CA2 Detail'!O49-'Prior Year - CA2'!O49</f>
        <v>#N/A</v>
      </c>
      <c r="P49" s="516" t="e">
        <f>'CA2 Detail'!P49-'Prior Year - CA2'!P49</f>
        <v>#N/A</v>
      </c>
      <c r="Q49" s="516">
        <f>'CA2 Detail'!Q49-'Prior Year - CA2'!Q49</f>
        <v>0</v>
      </c>
      <c r="R49" s="516">
        <f>'CA2 Detail'!R49-'Prior Year - CA2'!R49</f>
        <v>0</v>
      </c>
      <c r="S49" s="516">
        <f>'CA2 Detail'!S49-'Prior Year - CA2'!S49</f>
        <v>0</v>
      </c>
      <c r="T49" s="516" t="e">
        <f>'CA2 Detail'!T49-'Prior Year - CA2'!T49</f>
        <v>#N/A</v>
      </c>
      <c r="U49" s="516" t="e">
        <f>'CA2 Detail'!U49-'Prior Year - CA2'!U49</f>
        <v>#N/A</v>
      </c>
      <c r="V49" s="516" t="e">
        <f>'CA2 Detail'!V49-'Prior Year - CA2'!V49</f>
        <v>#N/A</v>
      </c>
      <c r="W49" s="516" t="e">
        <f>'CA2 Detail'!W49-'Prior Year - CA2'!W49</f>
        <v>#N/A</v>
      </c>
      <c r="X49" s="516" t="e">
        <f>'CA2 Detail'!X49-'Prior Year - CA2'!X49</f>
        <v>#N/A</v>
      </c>
      <c r="Y49" s="516" t="e">
        <f>'CA2 Detail'!Y49-'Prior Year - CA2'!Y49</f>
        <v>#N/A</v>
      </c>
      <c r="Z49" s="516">
        <f>'CA2 Detail'!Z49-'Prior Year - CA2'!Z49</f>
        <v>0</v>
      </c>
      <c r="AA49" s="516" t="e">
        <f>'CA2 Detail'!AA49-'Prior Year - CA2'!AA49</f>
        <v>#N/A</v>
      </c>
      <c r="AB49" s="516" t="e">
        <f>'CA2 Detail'!AB49-'Prior Year - CA2'!AB49</f>
        <v>#N/A</v>
      </c>
      <c r="AC49" s="35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>
      <c r="A50" s="35" t="s">
        <v>13</v>
      </c>
      <c r="B50" s="516">
        <f>'CA2 Detail'!B50-'Prior Year - CA2'!B50</f>
        <v>0</v>
      </c>
      <c r="C50" s="516">
        <f>'CA2 Detail'!C50-'Prior Year - CA2'!C50</f>
        <v>0</v>
      </c>
      <c r="D50" s="516">
        <f>'CA2 Detail'!D50-'Prior Year - CA2'!D50</f>
        <v>0</v>
      </c>
      <c r="E50" s="516">
        <f>'CA2 Detail'!E50-'Prior Year - CA2'!E50</f>
        <v>0</v>
      </c>
      <c r="F50" s="516">
        <f>'CA2 Detail'!F50-'Prior Year - CA2'!F50</f>
        <v>0</v>
      </c>
      <c r="G50" s="516">
        <f>'CA2 Detail'!G50-'Prior Year - CA2'!G50</f>
        <v>0</v>
      </c>
      <c r="H50" s="516">
        <f>'CA2 Detail'!H50-'Prior Year - CA2'!H50</f>
        <v>0</v>
      </c>
      <c r="I50" s="516">
        <f>'CA2 Detail'!I50-'Prior Year - CA2'!I50</f>
        <v>0</v>
      </c>
      <c r="J50" s="516">
        <f>'CA2 Detail'!J50-'Prior Year - CA2'!J50</f>
        <v>0</v>
      </c>
      <c r="K50" s="516">
        <f>'CA2 Detail'!K50-'Prior Year - CA2'!K50</f>
        <v>0</v>
      </c>
      <c r="L50" s="516">
        <f>'CA2 Detail'!L50-'Prior Year - CA2'!L50</f>
        <v>0</v>
      </c>
      <c r="M50" s="516">
        <f>'CA2 Detail'!M50-'Prior Year - CA2'!M50</f>
        <v>0</v>
      </c>
      <c r="N50" s="516">
        <f>'CA2 Detail'!N50-'Prior Year - CA2'!N50</f>
        <v>0</v>
      </c>
      <c r="O50" s="516" t="e">
        <f>'CA2 Detail'!O50-'Prior Year - CA2'!O50</f>
        <v>#N/A</v>
      </c>
      <c r="P50" s="516" t="e">
        <f>'CA2 Detail'!P50-'Prior Year - CA2'!P50</f>
        <v>#N/A</v>
      </c>
      <c r="Q50" s="516">
        <f>'CA2 Detail'!Q50-'Prior Year - CA2'!Q50</f>
        <v>0</v>
      </c>
      <c r="R50" s="516">
        <f>'CA2 Detail'!R50-'Prior Year - CA2'!R50</f>
        <v>0</v>
      </c>
      <c r="S50" s="516">
        <f>'CA2 Detail'!S50-'Prior Year - CA2'!S50</f>
        <v>0</v>
      </c>
      <c r="T50" s="516" t="e">
        <f>'CA2 Detail'!T50-'Prior Year - CA2'!T50</f>
        <v>#N/A</v>
      </c>
      <c r="U50" s="516" t="e">
        <f>'CA2 Detail'!U50-'Prior Year - CA2'!U50</f>
        <v>#N/A</v>
      </c>
      <c r="V50" s="516" t="e">
        <f>'CA2 Detail'!V50-'Prior Year - CA2'!V50</f>
        <v>#N/A</v>
      </c>
      <c r="W50" s="516" t="e">
        <f>'CA2 Detail'!W50-'Prior Year - CA2'!W50</f>
        <v>#N/A</v>
      </c>
      <c r="X50" s="516" t="e">
        <f>'CA2 Detail'!X50-'Prior Year - CA2'!X50</f>
        <v>#N/A</v>
      </c>
      <c r="Y50" s="516" t="e">
        <f>'CA2 Detail'!Y50-'Prior Year - CA2'!Y50</f>
        <v>#N/A</v>
      </c>
      <c r="Z50" s="516">
        <f>'CA2 Detail'!Z50-'Prior Year - CA2'!Z50</f>
        <v>0</v>
      </c>
      <c r="AA50" s="516" t="e">
        <f>'CA2 Detail'!AA50-'Prior Year - CA2'!AA50</f>
        <v>#N/A</v>
      </c>
      <c r="AB50" s="516" t="e">
        <f>'CA2 Detail'!AB50-'Prior Year - CA2'!AB50</f>
        <v>#N/A</v>
      </c>
      <c r="AC50" s="35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35" t="s">
        <v>14</v>
      </c>
      <c r="B51" s="516">
        <f>'CA2 Detail'!B51-'Prior Year - CA2'!B51</f>
        <v>0</v>
      </c>
      <c r="C51" s="516">
        <f>'CA2 Detail'!C51-'Prior Year - CA2'!C51</f>
        <v>0</v>
      </c>
      <c r="D51" s="516">
        <f>'CA2 Detail'!D51-'Prior Year - CA2'!D51</f>
        <v>0</v>
      </c>
      <c r="E51" s="516">
        <f>'CA2 Detail'!E51-'Prior Year - CA2'!E51</f>
        <v>0</v>
      </c>
      <c r="F51" s="516">
        <f>'CA2 Detail'!F51-'Prior Year - CA2'!F51</f>
        <v>0</v>
      </c>
      <c r="G51" s="516">
        <f>'CA2 Detail'!G51-'Prior Year - CA2'!G51</f>
        <v>0</v>
      </c>
      <c r="H51" s="516">
        <f>'CA2 Detail'!H51-'Prior Year - CA2'!H51</f>
        <v>0</v>
      </c>
      <c r="I51" s="516">
        <f>'CA2 Detail'!I51-'Prior Year - CA2'!I51</f>
        <v>0</v>
      </c>
      <c r="J51" s="516">
        <f>'CA2 Detail'!J51-'Prior Year - CA2'!J51</f>
        <v>0</v>
      </c>
      <c r="K51" s="516">
        <f>'CA2 Detail'!K51-'Prior Year - CA2'!K51</f>
        <v>0</v>
      </c>
      <c r="L51" s="516">
        <f>'CA2 Detail'!L51-'Prior Year - CA2'!L51</f>
        <v>0</v>
      </c>
      <c r="M51" s="516">
        <f>'CA2 Detail'!M51-'Prior Year - CA2'!M51</f>
        <v>0</v>
      </c>
      <c r="N51" s="516">
        <f>'CA2 Detail'!N51-'Prior Year - CA2'!N51</f>
        <v>0</v>
      </c>
      <c r="O51" s="516" t="e">
        <f>'CA2 Detail'!O51-'Prior Year - CA2'!O51</f>
        <v>#N/A</v>
      </c>
      <c r="P51" s="516" t="e">
        <f>'CA2 Detail'!P51-'Prior Year - CA2'!P51</f>
        <v>#N/A</v>
      </c>
      <c r="Q51" s="516">
        <f>'CA2 Detail'!Q51-'Prior Year - CA2'!Q51</f>
        <v>0</v>
      </c>
      <c r="R51" s="516">
        <f>'CA2 Detail'!R51-'Prior Year - CA2'!R51</f>
        <v>0</v>
      </c>
      <c r="S51" s="516">
        <f>'CA2 Detail'!S51-'Prior Year - CA2'!S51</f>
        <v>0</v>
      </c>
      <c r="T51" s="516" t="e">
        <f>'CA2 Detail'!T51-'Prior Year - CA2'!T51</f>
        <v>#N/A</v>
      </c>
      <c r="U51" s="516" t="e">
        <f>'CA2 Detail'!U51-'Prior Year - CA2'!U51</f>
        <v>#N/A</v>
      </c>
      <c r="V51" s="516" t="e">
        <f>'CA2 Detail'!V51-'Prior Year - CA2'!V51</f>
        <v>#N/A</v>
      </c>
      <c r="W51" s="516" t="e">
        <f>'CA2 Detail'!W51-'Prior Year - CA2'!W51</f>
        <v>#N/A</v>
      </c>
      <c r="X51" s="516" t="e">
        <f>'CA2 Detail'!X51-'Prior Year - CA2'!X51</f>
        <v>#N/A</v>
      </c>
      <c r="Y51" s="516" t="e">
        <f>'CA2 Detail'!Y51-'Prior Year - CA2'!Y51</f>
        <v>#N/A</v>
      </c>
      <c r="Z51" s="516">
        <f>'CA2 Detail'!Z51-'Prior Year - CA2'!Z51</f>
        <v>0</v>
      </c>
      <c r="AA51" s="516" t="e">
        <f>'CA2 Detail'!AA51-'Prior Year - CA2'!AA51</f>
        <v>#N/A</v>
      </c>
      <c r="AB51" s="516" t="e">
        <f>'CA2 Detail'!AB51-'Prior Year - CA2'!AB51</f>
        <v>#N/A</v>
      </c>
      <c r="AC51" s="35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>
      <c r="A52" s="35" t="s">
        <v>15</v>
      </c>
      <c r="B52" s="516">
        <f>'CA2 Detail'!B52-'Prior Year - CA2'!B52</f>
        <v>0</v>
      </c>
      <c r="C52" s="516">
        <f>'CA2 Detail'!C52-'Prior Year - CA2'!C52</f>
        <v>0</v>
      </c>
      <c r="D52" s="516">
        <f>'CA2 Detail'!D52-'Prior Year - CA2'!D52</f>
        <v>0</v>
      </c>
      <c r="E52" s="516">
        <f>'CA2 Detail'!E52-'Prior Year - CA2'!E52</f>
        <v>0</v>
      </c>
      <c r="F52" s="516">
        <f>'CA2 Detail'!F52-'Prior Year - CA2'!F52</f>
        <v>0</v>
      </c>
      <c r="G52" s="516">
        <f>'CA2 Detail'!G52-'Prior Year - CA2'!G52</f>
        <v>0</v>
      </c>
      <c r="H52" s="516">
        <f>'CA2 Detail'!H52-'Prior Year - CA2'!H52</f>
        <v>0</v>
      </c>
      <c r="I52" s="516">
        <f>'CA2 Detail'!I52-'Prior Year - CA2'!I52</f>
        <v>0</v>
      </c>
      <c r="J52" s="516">
        <f>'CA2 Detail'!J52-'Prior Year - CA2'!J52</f>
        <v>0</v>
      </c>
      <c r="K52" s="516">
        <f>'CA2 Detail'!K52-'Prior Year - CA2'!K52</f>
        <v>0</v>
      </c>
      <c r="L52" s="516">
        <f>'CA2 Detail'!L52-'Prior Year - CA2'!L52</f>
        <v>0</v>
      </c>
      <c r="M52" s="516">
        <f>'CA2 Detail'!M52-'Prior Year - CA2'!M52</f>
        <v>0</v>
      </c>
      <c r="N52" s="516">
        <f>'CA2 Detail'!N52-'Prior Year - CA2'!N52</f>
        <v>0</v>
      </c>
      <c r="O52" s="516" t="e">
        <f>'CA2 Detail'!O52-'Prior Year - CA2'!O52</f>
        <v>#N/A</v>
      </c>
      <c r="P52" s="516" t="e">
        <f>'CA2 Detail'!P52-'Prior Year - CA2'!P52</f>
        <v>#N/A</v>
      </c>
      <c r="Q52" s="516">
        <f>'CA2 Detail'!Q52-'Prior Year - CA2'!Q52</f>
        <v>0</v>
      </c>
      <c r="R52" s="516">
        <f>'CA2 Detail'!R52-'Prior Year - CA2'!R52</f>
        <v>0</v>
      </c>
      <c r="S52" s="516">
        <f>'CA2 Detail'!S52-'Prior Year - CA2'!S52</f>
        <v>0</v>
      </c>
      <c r="T52" s="516" t="e">
        <f>'CA2 Detail'!T52-'Prior Year - CA2'!T52</f>
        <v>#N/A</v>
      </c>
      <c r="U52" s="516" t="e">
        <f>'CA2 Detail'!U52-'Prior Year - CA2'!U52</f>
        <v>#N/A</v>
      </c>
      <c r="V52" s="516" t="e">
        <f>'CA2 Detail'!V52-'Prior Year - CA2'!V52</f>
        <v>#N/A</v>
      </c>
      <c r="W52" s="516" t="e">
        <f>'CA2 Detail'!W52-'Prior Year - CA2'!W52</f>
        <v>#N/A</v>
      </c>
      <c r="X52" s="516" t="e">
        <f>'CA2 Detail'!X52-'Prior Year - CA2'!X52</f>
        <v>#N/A</v>
      </c>
      <c r="Y52" s="516" t="e">
        <f>'CA2 Detail'!Y52-'Prior Year - CA2'!Y52</f>
        <v>#N/A</v>
      </c>
      <c r="Z52" s="516">
        <f>'CA2 Detail'!Z52-'Prior Year - CA2'!Z52</f>
        <v>0</v>
      </c>
      <c r="AA52" s="516" t="e">
        <f>'CA2 Detail'!AA52-'Prior Year - CA2'!AA52</f>
        <v>#N/A</v>
      </c>
      <c r="AB52" s="516" t="e">
        <f>'CA2 Detail'!AB52-'Prior Year - CA2'!AB52</f>
        <v>#N/A</v>
      </c>
      <c r="AC52" s="35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>
      <c r="A53" s="35" t="s">
        <v>16</v>
      </c>
      <c r="B53" s="516">
        <f>'CA2 Detail'!B53-'Prior Year - CA2'!B53</f>
        <v>0</v>
      </c>
      <c r="C53" s="516">
        <f>'CA2 Detail'!C53-'Prior Year - CA2'!C53</f>
        <v>0</v>
      </c>
      <c r="D53" s="516">
        <f>'CA2 Detail'!D53-'Prior Year - CA2'!D53</f>
        <v>0</v>
      </c>
      <c r="E53" s="516">
        <f>'CA2 Detail'!E53-'Prior Year - CA2'!E53</f>
        <v>0</v>
      </c>
      <c r="F53" s="516">
        <f>'CA2 Detail'!F53-'Prior Year - CA2'!F53</f>
        <v>0</v>
      </c>
      <c r="G53" s="516">
        <f>'CA2 Detail'!G53-'Prior Year - CA2'!G53</f>
        <v>0</v>
      </c>
      <c r="H53" s="516">
        <f>'CA2 Detail'!H53-'Prior Year - CA2'!H53</f>
        <v>0</v>
      </c>
      <c r="I53" s="516">
        <f>'CA2 Detail'!I53-'Prior Year - CA2'!I53</f>
        <v>0</v>
      </c>
      <c r="J53" s="516">
        <f>'CA2 Detail'!J53-'Prior Year - CA2'!J53</f>
        <v>0</v>
      </c>
      <c r="K53" s="516">
        <f>'CA2 Detail'!K53-'Prior Year - CA2'!K53</f>
        <v>0</v>
      </c>
      <c r="L53" s="516">
        <f>'CA2 Detail'!L53-'Prior Year - CA2'!L53</f>
        <v>0</v>
      </c>
      <c r="M53" s="516">
        <f>'CA2 Detail'!M53-'Prior Year - CA2'!M53</f>
        <v>0</v>
      </c>
      <c r="N53" s="516">
        <f>'CA2 Detail'!N53-'Prior Year - CA2'!N53</f>
        <v>0</v>
      </c>
      <c r="O53" s="516" t="e">
        <f>'CA2 Detail'!O53-'Prior Year - CA2'!O53</f>
        <v>#N/A</v>
      </c>
      <c r="P53" s="516" t="e">
        <f>'CA2 Detail'!P53-'Prior Year - CA2'!P53</f>
        <v>#N/A</v>
      </c>
      <c r="Q53" s="516">
        <f>'CA2 Detail'!Q53-'Prior Year - CA2'!Q53</f>
        <v>0</v>
      </c>
      <c r="R53" s="516">
        <f>'CA2 Detail'!R53-'Prior Year - CA2'!R53</f>
        <v>0</v>
      </c>
      <c r="S53" s="516">
        <f>'CA2 Detail'!S53-'Prior Year - CA2'!S53</f>
        <v>0</v>
      </c>
      <c r="T53" s="516" t="e">
        <f>'CA2 Detail'!T53-'Prior Year - CA2'!T53</f>
        <v>#N/A</v>
      </c>
      <c r="U53" s="516" t="e">
        <f>'CA2 Detail'!U53-'Prior Year - CA2'!U53</f>
        <v>#N/A</v>
      </c>
      <c r="V53" s="516" t="e">
        <f>'CA2 Detail'!V53-'Prior Year - CA2'!V53</f>
        <v>#N/A</v>
      </c>
      <c r="W53" s="516" t="e">
        <f>'CA2 Detail'!W53-'Prior Year - CA2'!W53</f>
        <v>#N/A</v>
      </c>
      <c r="X53" s="516" t="e">
        <f>'CA2 Detail'!X53-'Prior Year - CA2'!X53</f>
        <v>#N/A</v>
      </c>
      <c r="Y53" s="516" t="e">
        <f>'CA2 Detail'!Y53-'Prior Year - CA2'!Y53</f>
        <v>#N/A</v>
      </c>
      <c r="Z53" s="516">
        <f>'CA2 Detail'!Z53-'Prior Year - CA2'!Z53</f>
        <v>0</v>
      </c>
      <c r="AA53" s="516" t="e">
        <f>'CA2 Detail'!AA53-'Prior Year - CA2'!AA53</f>
        <v>#N/A</v>
      </c>
      <c r="AB53" s="516" t="e">
        <f>'CA2 Detail'!AB53-'Prior Year - CA2'!AB53</f>
        <v>#N/A</v>
      </c>
      <c r="AC53" s="35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>
      <c r="A54" s="35" t="s">
        <v>17</v>
      </c>
      <c r="B54" s="516">
        <f>'CA2 Detail'!B54-'Prior Year - CA2'!B54</f>
        <v>0</v>
      </c>
      <c r="C54" s="516">
        <f>'CA2 Detail'!C54-'Prior Year - CA2'!C54</f>
        <v>0</v>
      </c>
      <c r="D54" s="516">
        <f>'CA2 Detail'!D54-'Prior Year - CA2'!D54</f>
        <v>0</v>
      </c>
      <c r="E54" s="516">
        <f>'CA2 Detail'!E54-'Prior Year - CA2'!E54</f>
        <v>0</v>
      </c>
      <c r="F54" s="516">
        <f>'CA2 Detail'!F54-'Prior Year - CA2'!F54</f>
        <v>0</v>
      </c>
      <c r="G54" s="516">
        <f>'CA2 Detail'!G54-'Prior Year - CA2'!G54</f>
        <v>0</v>
      </c>
      <c r="H54" s="516">
        <f>'CA2 Detail'!H54-'Prior Year - CA2'!H54</f>
        <v>0</v>
      </c>
      <c r="I54" s="516">
        <f>'CA2 Detail'!I54-'Prior Year - CA2'!I54</f>
        <v>0</v>
      </c>
      <c r="J54" s="516">
        <f>'CA2 Detail'!J54-'Prior Year - CA2'!J54</f>
        <v>0</v>
      </c>
      <c r="K54" s="516">
        <f>'CA2 Detail'!K54-'Prior Year - CA2'!K54</f>
        <v>0</v>
      </c>
      <c r="L54" s="516">
        <f>'CA2 Detail'!L54-'Prior Year - CA2'!L54</f>
        <v>0</v>
      </c>
      <c r="M54" s="516">
        <f>'CA2 Detail'!M54-'Prior Year - CA2'!M54</f>
        <v>0</v>
      </c>
      <c r="N54" s="516">
        <f>'CA2 Detail'!N54-'Prior Year - CA2'!N54</f>
        <v>0</v>
      </c>
      <c r="O54" s="516" t="e">
        <f>'CA2 Detail'!O54-'Prior Year - CA2'!O54</f>
        <v>#N/A</v>
      </c>
      <c r="P54" s="516" t="e">
        <f>'CA2 Detail'!P54-'Prior Year - CA2'!P54</f>
        <v>#N/A</v>
      </c>
      <c r="Q54" s="516">
        <f>'CA2 Detail'!Q54-'Prior Year - CA2'!Q54</f>
        <v>0</v>
      </c>
      <c r="R54" s="516">
        <f>'CA2 Detail'!R54-'Prior Year - CA2'!R54</f>
        <v>0</v>
      </c>
      <c r="S54" s="516">
        <f>'CA2 Detail'!S54-'Prior Year - CA2'!S54</f>
        <v>0</v>
      </c>
      <c r="T54" s="516" t="e">
        <f>'CA2 Detail'!T54-'Prior Year - CA2'!T54</f>
        <v>#N/A</v>
      </c>
      <c r="U54" s="516" t="e">
        <f>'CA2 Detail'!U54-'Prior Year - CA2'!U54</f>
        <v>#N/A</v>
      </c>
      <c r="V54" s="516" t="e">
        <f>'CA2 Detail'!V54-'Prior Year - CA2'!V54</f>
        <v>#N/A</v>
      </c>
      <c r="W54" s="516" t="e">
        <f>'CA2 Detail'!W54-'Prior Year - CA2'!W54</f>
        <v>#N/A</v>
      </c>
      <c r="X54" s="516" t="e">
        <f>'CA2 Detail'!X54-'Prior Year - CA2'!X54</f>
        <v>#N/A</v>
      </c>
      <c r="Y54" s="516" t="e">
        <f>'CA2 Detail'!Y54-'Prior Year - CA2'!Y54</f>
        <v>#N/A</v>
      </c>
      <c r="Z54" s="516">
        <f>'CA2 Detail'!Z54-'Prior Year - CA2'!Z54</f>
        <v>0</v>
      </c>
      <c r="AA54" s="516" t="e">
        <f>'CA2 Detail'!AA54-'Prior Year - CA2'!AA54</f>
        <v>#N/A</v>
      </c>
      <c r="AB54" s="516" t="e">
        <f>'CA2 Detail'!AB54-'Prior Year - CA2'!AB54</f>
        <v>#N/A</v>
      </c>
      <c r="AC54" s="35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>
      <c r="A55" s="35" t="s">
        <v>18</v>
      </c>
      <c r="B55" s="516">
        <f>'CA2 Detail'!B55-'Prior Year - CA2'!B55</f>
        <v>0</v>
      </c>
      <c r="C55" s="516">
        <f>'CA2 Detail'!C55-'Prior Year - CA2'!C55</f>
        <v>0</v>
      </c>
      <c r="D55" s="516">
        <f>'CA2 Detail'!D55-'Prior Year - CA2'!D55</f>
        <v>0</v>
      </c>
      <c r="E55" s="516">
        <f>'CA2 Detail'!E55-'Prior Year - CA2'!E55</f>
        <v>0</v>
      </c>
      <c r="F55" s="516">
        <f>'CA2 Detail'!F55-'Prior Year - CA2'!F55</f>
        <v>0</v>
      </c>
      <c r="G55" s="516">
        <f>'CA2 Detail'!G55-'Prior Year - CA2'!G55</f>
        <v>0</v>
      </c>
      <c r="H55" s="516">
        <f>'CA2 Detail'!H55-'Prior Year - CA2'!H55</f>
        <v>0</v>
      </c>
      <c r="I55" s="516">
        <f>'CA2 Detail'!I55-'Prior Year - CA2'!I55</f>
        <v>0</v>
      </c>
      <c r="J55" s="516">
        <f>'CA2 Detail'!J55-'Prior Year - CA2'!J55</f>
        <v>0</v>
      </c>
      <c r="K55" s="516">
        <f>'CA2 Detail'!K55-'Prior Year - CA2'!K55</f>
        <v>0</v>
      </c>
      <c r="L55" s="516">
        <f>'CA2 Detail'!L55-'Prior Year - CA2'!L55</f>
        <v>0</v>
      </c>
      <c r="M55" s="516">
        <f>'CA2 Detail'!M55-'Prior Year - CA2'!M55</f>
        <v>0</v>
      </c>
      <c r="N55" s="516">
        <f>'CA2 Detail'!N55-'Prior Year - CA2'!N55</f>
        <v>0</v>
      </c>
      <c r="O55" s="516" t="e">
        <f>'CA2 Detail'!O55-'Prior Year - CA2'!O55</f>
        <v>#N/A</v>
      </c>
      <c r="P55" s="516" t="e">
        <f>'CA2 Detail'!P55-'Prior Year - CA2'!P55</f>
        <v>#N/A</v>
      </c>
      <c r="Q55" s="516">
        <f>'CA2 Detail'!Q55-'Prior Year - CA2'!Q55</f>
        <v>0</v>
      </c>
      <c r="R55" s="516">
        <f>'CA2 Detail'!R55-'Prior Year - CA2'!R55</f>
        <v>0</v>
      </c>
      <c r="S55" s="516">
        <f>'CA2 Detail'!S55-'Prior Year - CA2'!S55</f>
        <v>0</v>
      </c>
      <c r="T55" s="516" t="e">
        <f>'CA2 Detail'!T55-'Prior Year - CA2'!T55</f>
        <v>#N/A</v>
      </c>
      <c r="U55" s="516" t="e">
        <f>'CA2 Detail'!U55-'Prior Year - CA2'!U55</f>
        <v>#N/A</v>
      </c>
      <c r="V55" s="516" t="e">
        <f>'CA2 Detail'!V55-'Prior Year - CA2'!V55</f>
        <v>#N/A</v>
      </c>
      <c r="W55" s="516" t="e">
        <f>'CA2 Detail'!W55-'Prior Year - CA2'!W55</f>
        <v>#N/A</v>
      </c>
      <c r="X55" s="516" t="e">
        <f>'CA2 Detail'!X55-'Prior Year - CA2'!X55</f>
        <v>#N/A</v>
      </c>
      <c r="Y55" s="516" t="e">
        <f>'CA2 Detail'!Y55-'Prior Year - CA2'!Y55</f>
        <v>#N/A</v>
      </c>
      <c r="Z55" s="516">
        <f>'CA2 Detail'!Z55-'Prior Year - CA2'!Z55</f>
        <v>0</v>
      </c>
      <c r="AA55" s="516" t="e">
        <f>'CA2 Detail'!AA55-'Prior Year - CA2'!AA55</f>
        <v>#N/A</v>
      </c>
      <c r="AB55" s="516" t="e">
        <f>'CA2 Detail'!AB55-'Prior Year - CA2'!AB55</f>
        <v>#N/A</v>
      </c>
      <c r="AC55" s="35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>
      <c r="A56" s="35" t="s">
        <v>19</v>
      </c>
      <c r="B56" s="516">
        <f>'CA2 Detail'!B56-'Prior Year - CA2'!B56</f>
        <v>0</v>
      </c>
      <c r="C56" s="516">
        <f>'CA2 Detail'!C56-'Prior Year - CA2'!C56</f>
        <v>0</v>
      </c>
      <c r="D56" s="516">
        <f>'CA2 Detail'!D56-'Prior Year - CA2'!D56</f>
        <v>0</v>
      </c>
      <c r="E56" s="516">
        <f>'CA2 Detail'!E56-'Prior Year - CA2'!E56</f>
        <v>0</v>
      </c>
      <c r="F56" s="516">
        <f>'CA2 Detail'!F56-'Prior Year - CA2'!F56</f>
        <v>0</v>
      </c>
      <c r="G56" s="516">
        <f>'CA2 Detail'!G56-'Prior Year - CA2'!G56</f>
        <v>0</v>
      </c>
      <c r="H56" s="516">
        <f>'CA2 Detail'!H56-'Prior Year - CA2'!H56</f>
        <v>0</v>
      </c>
      <c r="I56" s="516">
        <f>'CA2 Detail'!I56-'Prior Year - CA2'!I56</f>
        <v>0</v>
      </c>
      <c r="J56" s="516">
        <f>'CA2 Detail'!J56-'Prior Year - CA2'!J56</f>
        <v>0</v>
      </c>
      <c r="K56" s="516">
        <f>'CA2 Detail'!K56-'Prior Year - CA2'!K56</f>
        <v>0</v>
      </c>
      <c r="L56" s="516">
        <f>'CA2 Detail'!L56-'Prior Year - CA2'!L56</f>
        <v>0</v>
      </c>
      <c r="M56" s="516">
        <f>'CA2 Detail'!M56-'Prior Year - CA2'!M56</f>
        <v>0</v>
      </c>
      <c r="N56" s="516">
        <f>'CA2 Detail'!N56-'Prior Year - CA2'!N56</f>
        <v>0</v>
      </c>
      <c r="O56" s="516" t="e">
        <f>'CA2 Detail'!O56-'Prior Year - CA2'!O56</f>
        <v>#N/A</v>
      </c>
      <c r="P56" s="516" t="e">
        <f>'CA2 Detail'!P56-'Prior Year - CA2'!P56</f>
        <v>#N/A</v>
      </c>
      <c r="Q56" s="516">
        <f>'CA2 Detail'!Q56-'Prior Year - CA2'!Q56</f>
        <v>0</v>
      </c>
      <c r="R56" s="516">
        <f>'CA2 Detail'!R56-'Prior Year - CA2'!R56</f>
        <v>0</v>
      </c>
      <c r="S56" s="516">
        <f>'CA2 Detail'!S56-'Prior Year - CA2'!S56</f>
        <v>0</v>
      </c>
      <c r="T56" s="516" t="e">
        <f>'CA2 Detail'!T56-'Prior Year - CA2'!T56</f>
        <v>#N/A</v>
      </c>
      <c r="U56" s="516" t="e">
        <f>'CA2 Detail'!U56-'Prior Year - CA2'!U56</f>
        <v>#N/A</v>
      </c>
      <c r="V56" s="516" t="e">
        <f>'CA2 Detail'!V56-'Prior Year - CA2'!V56</f>
        <v>#N/A</v>
      </c>
      <c r="W56" s="516" t="e">
        <f>'CA2 Detail'!W56-'Prior Year - CA2'!W56</f>
        <v>#N/A</v>
      </c>
      <c r="X56" s="516" t="e">
        <f>'CA2 Detail'!X56-'Prior Year - CA2'!X56</f>
        <v>#N/A</v>
      </c>
      <c r="Y56" s="516" t="e">
        <f>'CA2 Detail'!Y56-'Prior Year - CA2'!Y56</f>
        <v>#N/A</v>
      </c>
      <c r="Z56" s="516">
        <f>'CA2 Detail'!Z56-'Prior Year - CA2'!Z56</f>
        <v>0</v>
      </c>
      <c r="AA56" s="516" t="e">
        <f>'CA2 Detail'!AA56-'Prior Year - CA2'!AA56</f>
        <v>#N/A</v>
      </c>
      <c r="AB56" s="516" t="e">
        <f>'CA2 Detail'!AB56-'Prior Year - CA2'!AB56</f>
        <v>#N/A</v>
      </c>
      <c r="AC56" s="35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>
      <c r="A57" s="35" t="s">
        <v>20</v>
      </c>
      <c r="B57" s="516">
        <f>'CA2 Detail'!B57-'Prior Year - CA2'!B57</f>
        <v>0</v>
      </c>
      <c r="C57" s="516">
        <f>'CA2 Detail'!C57-'Prior Year - CA2'!C57</f>
        <v>0</v>
      </c>
      <c r="D57" s="516">
        <f>'CA2 Detail'!D57-'Prior Year - CA2'!D57</f>
        <v>0</v>
      </c>
      <c r="E57" s="516">
        <f>'CA2 Detail'!E57-'Prior Year - CA2'!E57</f>
        <v>0</v>
      </c>
      <c r="F57" s="516">
        <f>'CA2 Detail'!F57-'Prior Year - CA2'!F57</f>
        <v>0</v>
      </c>
      <c r="G57" s="516">
        <f>'CA2 Detail'!G57-'Prior Year - CA2'!G57</f>
        <v>0</v>
      </c>
      <c r="H57" s="516">
        <f>'CA2 Detail'!H57-'Prior Year - CA2'!H57</f>
        <v>0</v>
      </c>
      <c r="I57" s="516">
        <f>'CA2 Detail'!I57-'Prior Year - CA2'!I57</f>
        <v>0</v>
      </c>
      <c r="J57" s="516">
        <f>'CA2 Detail'!J57-'Prior Year - CA2'!J57</f>
        <v>0</v>
      </c>
      <c r="K57" s="516">
        <f>'CA2 Detail'!K57-'Prior Year - CA2'!K57</f>
        <v>0</v>
      </c>
      <c r="L57" s="516">
        <f>'CA2 Detail'!L57-'Prior Year - CA2'!L57</f>
        <v>0</v>
      </c>
      <c r="M57" s="516">
        <f>'CA2 Detail'!M57-'Prior Year - CA2'!M57</f>
        <v>0</v>
      </c>
      <c r="N57" s="516">
        <f>'CA2 Detail'!N57-'Prior Year - CA2'!N57</f>
        <v>0</v>
      </c>
      <c r="O57" s="516" t="e">
        <f>'CA2 Detail'!O57-'Prior Year - CA2'!O57</f>
        <v>#N/A</v>
      </c>
      <c r="P57" s="516" t="e">
        <f>'CA2 Detail'!P57-'Prior Year - CA2'!P57</f>
        <v>#N/A</v>
      </c>
      <c r="Q57" s="516">
        <f>'CA2 Detail'!Q57-'Prior Year - CA2'!Q57</f>
        <v>0</v>
      </c>
      <c r="R57" s="516">
        <f>'CA2 Detail'!R57-'Prior Year - CA2'!R57</f>
        <v>0</v>
      </c>
      <c r="S57" s="516">
        <f>'CA2 Detail'!S57-'Prior Year - CA2'!S57</f>
        <v>0</v>
      </c>
      <c r="T57" s="516" t="e">
        <f>'CA2 Detail'!T57-'Prior Year - CA2'!T57</f>
        <v>#N/A</v>
      </c>
      <c r="U57" s="516" t="e">
        <f>'CA2 Detail'!U57-'Prior Year - CA2'!U57</f>
        <v>#N/A</v>
      </c>
      <c r="V57" s="516" t="e">
        <f>'CA2 Detail'!V57-'Prior Year - CA2'!V57</f>
        <v>#N/A</v>
      </c>
      <c r="W57" s="516" t="e">
        <f>'CA2 Detail'!W57-'Prior Year - CA2'!W57</f>
        <v>#N/A</v>
      </c>
      <c r="X57" s="516" t="e">
        <f>'CA2 Detail'!X57-'Prior Year - CA2'!X57</f>
        <v>#N/A</v>
      </c>
      <c r="Y57" s="516" t="e">
        <f>'CA2 Detail'!Y57-'Prior Year - CA2'!Y57</f>
        <v>#N/A</v>
      </c>
      <c r="Z57" s="516">
        <f>'CA2 Detail'!Z57-'Prior Year - CA2'!Z57</f>
        <v>0</v>
      </c>
      <c r="AA57" s="516" t="e">
        <f>'CA2 Detail'!AA57-'Prior Year - CA2'!AA57</f>
        <v>#N/A</v>
      </c>
      <c r="AB57" s="516" t="e">
        <f>'CA2 Detail'!AB57-'Prior Year - CA2'!AB57</f>
        <v>#N/A</v>
      </c>
      <c r="AC57" s="35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>
      <c r="A58" s="35" t="s">
        <v>21</v>
      </c>
      <c r="B58" s="516">
        <f>'CA2 Detail'!B58-'Prior Year - CA2'!B58</f>
        <v>0</v>
      </c>
      <c r="C58" s="516">
        <f>'CA2 Detail'!C58-'Prior Year - CA2'!C58</f>
        <v>0</v>
      </c>
      <c r="D58" s="516">
        <f>'CA2 Detail'!D58-'Prior Year - CA2'!D58</f>
        <v>0</v>
      </c>
      <c r="E58" s="516">
        <f>'CA2 Detail'!E58-'Prior Year - CA2'!E58</f>
        <v>0</v>
      </c>
      <c r="F58" s="516">
        <f>'CA2 Detail'!F58-'Prior Year - CA2'!F58</f>
        <v>0</v>
      </c>
      <c r="G58" s="516">
        <f>'CA2 Detail'!G58-'Prior Year - CA2'!G58</f>
        <v>0</v>
      </c>
      <c r="H58" s="516">
        <f>'CA2 Detail'!H58-'Prior Year - CA2'!H58</f>
        <v>0</v>
      </c>
      <c r="I58" s="516">
        <f>'CA2 Detail'!I58-'Prior Year - CA2'!I58</f>
        <v>0</v>
      </c>
      <c r="J58" s="516">
        <f>'CA2 Detail'!J58-'Prior Year - CA2'!J58</f>
        <v>0</v>
      </c>
      <c r="K58" s="516">
        <f>'CA2 Detail'!K58-'Prior Year - CA2'!K58</f>
        <v>0</v>
      </c>
      <c r="L58" s="516">
        <f>'CA2 Detail'!L58-'Prior Year - CA2'!L58</f>
        <v>0</v>
      </c>
      <c r="M58" s="516">
        <f>'CA2 Detail'!M58-'Prior Year - CA2'!M58</f>
        <v>0</v>
      </c>
      <c r="N58" s="516">
        <f>'CA2 Detail'!N58-'Prior Year - CA2'!N58</f>
        <v>0</v>
      </c>
      <c r="O58" s="516" t="e">
        <f>'CA2 Detail'!O58-'Prior Year - CA2'!O58</f>
        <v>#N/A</v>
      </c>
      <c r="P58" s="516" t="e">
        <f>'CA2 Detail'!P58-'Prior Year - CA2'!P58</f>
        <v>#N/A</v>
      </c>
      <c r="Q58" s="516">
        <f>'CA2 Detail'!Q58-'Prior Year - CA2'!Q58</f>
        <v>0</v>
      </c>
      <c r="R58" s="516">
        <f>'CA2 Detail'!R58-'Prior Year - CA2'!R58</f>
        <v>0</v>
      </c>
      <c r="S58" s="516">
        <f>'CA2 Detail'!S58-'Prior Year - CA2'!S58</f>
        <v>0</v>
      </c>
      <c r="T58" s="516" t="e">
        <f>'CA2 Detail'!T58-'Prior Year - CA2'!T58</f>
        <v>#N/A</v>
      </c>
      <c r="U58" s="516" t="e">
        <f>'CA2 Detail'!U58-'Prior Year - CA2'!U58</f>
        <v>#N/A</v>
      </c>
      <c r="V58" s="516" t="e">
        <f>'CA2 Detail'!V58-'Prior Year - CA2'!V58</f>
        <v>#N/A</v>
      </c>
      <c r="W58" s="516" t="e">
        <f>'CA2 Detail'!W58-'Prior Year - CA2'!W58</f>
        <v>#N/A</v>
      </c>
      <c r="X58" s="516" t="e">
        <f>'CA2 Detail'!X58-'Prior Year - CA2'!X58</f>
        <v>#N/A</v>
      </c>
      <c r="Y58" s="516" t="e">
        <f>'CA2 Detail'!Y58-'Prior Year - CA2'!Y58</f>
        <v>#N/A</v>
      </c>
      <c r="Z58" s="516">
        <f>'CA2 Detail'!Z58-'Prior Year - CA2'!Z58</f>
        <v>0</v>
      </c>
      <c r="AA58" s="516" t="e">
        <f>'CA2 Detail'!AA58-'Prior Year - CA2'!AA58</f>
        <v>#N/A</v>
      </c>
      <c r="AB58" s="516" t="e">
        <f>'CA2 Detail'!AB58-'Prior Year - CA2'!AB58</f>
        <v>#N/A</v>
      </c>
      <c r="AC58" s="35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>
      <c r="A59" s="35" t="s">
        <v>22</v>
      </c>
      <c r="B59" s="516">
        <f>'CA2 Detail'!B59-'Prior Year - CA2'!B59</f>
        <v>0</v>
      </c>
      <c r="C59" s="516">
        <f>'CA2 Detail'!C59-'Prior Year - CA2'!C59</f>
        <v>0</v>
      </c>
      <c r="D59" s="516">
        <f>'CA2 Detail'!D59-'Prior Year - CA2'!D59</f>
        <v>0</v>
      </c>
      <c r="E59" s="516">
        <f>'CA2 Detail'!E59-'Prior Year - CA2'!E59</f>
        <v>0</v>
      </c>
      <c r="F59" s="516">
        <f>'CA2 Detail'!F59-'Prior Year - CA2'!F59</f>
        <v>0</v>
      </c>
      <c r="G59" s="516">
        <f>'CA2 Detail'!G59-'Prior Year - CA2'!G59</f>
        <v>0</v>
      </c>
      <c r="H59" s="516">
        <f>'CA2 Detail'!H59-'Prior Year - CA2'!H59</f>
        <v>0</v>
      </c>
      <c r="I59" s="516">
        <f>'CA2 Detail'!I59-'Prior Year - CA2'!I59</f>
        <v>0</v>
      </c>
      <c r="J59" s="516">
        <f>'CA2 Detail'!J59-'Prior Year - CA2'!J59</f>
        <v>0</v>
      </c>
      <c r="K59" s="516">
        <f>'CA2 Detail'!K59-'Prior Year - CA2'!K59</f>
        <v>0</v>
      </c>
      <c r="L59" s="516">
        <f>'CA2 Detail'!L59-'Prior Year - CA2'!L59</f>
        <v>0</v>
      </c>
      <c r="M59" s="516">
        <f>'CA2 Detail'!M59-'Prior Year - CA2'!M59</f>
        <v>0</v>
      </c>
      <c r="N59" s="516">
        <f>'CA2 Detail'!N59-'Prior Year - CA2'!N59</f>
        <v>0</v>
      </c>
      <c r="O59" s="516" t="e">
        <f>'CA2 Detail'!O59-'Prior Year - CA2'!O59</f>
        <v>#N/A</v>
      </c>
      <c r="P59" s="516" t="e">
        <f>'CA2 Detail'!P59-'Prior Year - CA2'!P59</f>
        <v>#N/A</v>
      </c>
      <c r="Q59" s="516">
        <f>'CA2 Detail'!Q59-'Prior Year - CA2'!Q59</f>
        <v>0</v>
      </c>
      <c r="R59" s="516">
        <f>'CA2 Detail'!R59-'Prior Year - CA2'!R59</f>
        <v>0</v>
      </c>
      <c r="S59" s="516">
        <f>'CA2 Detail'!S59-'Prior Year - CA2'!S59</f>
        <v>0</v>
      </c>
      <c r="T59" s="516" t="e">
        <f>'CA2 Detail'!T59-'Prior Year - CA2'!T59</f>
        <v>#N/A</v>
      </c>
      <c r="U59" s="516" t="e">
        <f>'CA2 Detail'!U59-'Prior Year - CA2'!U59</f>
        <v>#N/A</v>
      </c>
      <c r="V59" s="516" t="e">
        <f>'CA2 Detail'!V59-'Prior Year - CA2'!V59</f>
        <v>#N/A</v>
      </c>
      <c r="W59" s="516" t="e">
        <f>'CA2 Detail'!W59-'Prior Year - CA2'!W59</f>
        <v>#N/A</v>
      </c>
      <c r="X59" s="516" t="e">
        <f>'CA2 Detail'!X59-'Prior Year - CA2'!X59</f>
        <v>#N/A</v>
      </c>
      <c r="Y59" s="516" t="e">
        <f>'CA2 Detail'!Y59-'Prior Year - CA2'!Y59</f>
        <v>#N/A</v>
      </c>
      <c r="Z59" s="516">
        <f>'CA2 Detail'!Z59-'Prior Year - CA2'!Z59</f>
        <v>0</v>
      </c>
      <c r="AA59" s="516" t="e">
        <f>'CA2 Detail'!AA59-'Prior Year - CA2'!AA59</f>
        <v>#N/A</v>
      </c>
      <c r="AB59" s="516" t="e">
        <f>'CA2 Detail'!AB59-'Prior Year - CA2'!AB59</f>
        <v>#N/A</v>
      </c>
      <c r="AC59" s="35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>
      <c r="A60" s="35" t="s">
        <v>23</v>
      </c>
      <c r="B60" s="516">
        <f>'CA2 Detail'!B60-'Prior Year - CA2'!B60</f>
        <v>0</v>
      </c>
      <c r="C60" s="516">
        <f>'CA2 Detail'!C60-'Prior Year - CA2'!C60</f>
        <v>0</v>
      </c>
      <c r="D60" s="516">
        <f>'CA2 Detail'!D60-'Prior Year - CA2'!D60</f>
        <v>0</v>
      </c>
      <c r="E60" s="516">
        <f>'CA2 Detail'!E60-'Prior Year - CA2'!E60</f>
        <v>0</v>
      </c>
      <c r="F60" s="516">
        <f>'CA2 Detail'!F60-'Prior Year - CA2'!F60</f>
        <v>0</v>
      </c>
      <c r="G60" s="516">
        <f>'CA2 Detail'!G60-'Prior Year - CA2'!G60</f>
        <v>0</v>
      </c>
      <c r="H60" s="516">
        <f>'CA2 Detail'!H60-'Prior Year - CA2'!H60</f>
        <v>0</v>
      </c>
      <c r="I60" s="516">
        <f>'CA2 Detail'!I60-'Prior Year - CA2'!I60</f>
        <v>0</v>
      </c>
      <c r="J60" s="516">
        <f>'CA2 Detail'!J60-'Prior Year - CA2'!J60</f>
        <v>0</v>
      </c>
      <c r="K60" s="516">
        <f>'CA2 Detail'!K60-'Prior Year - CA2'!K60</f>
        <v>0</v>
      </c>
      <c r="L60" s="516">
        <f>'CA2 Detail'!L60-'Prior Year - CA2'!L60</f>
        <v>0</v>
      </c>
      <c r="M60" s="516">
        <f>'CA2 Detail'!M60-'Prior Year - CA2'!M60</f>
        <v>0</v>
      </c>
      <c r="N60" s="516">
        <f>'CA2 Detail'!N60-'Prior Year - CA2'!N60</f>
        <v>0</v>
      </c>
      <c r="O60" s="516" t="e">
        <f>'CA2 Detail'!O60-'Prior Year - CA2'!O60</f>
        <v>#N/A</v>
      </c>
      <c r="P60" s="516" t="e">
        <f>'CA2 Detail'!P60-'Prior Year - CA2'!P60</f>
        <v>#N/A</v>
      </c>
      <c r="Q60" s="516">
        <f>'CA2 Detail'!Q60-'Prior Year - CA2'!Q60</f>
        <v>0</v>
      </c>
      <c r="R60" s="516">
        <f>'CA2 Detail'!R60-'Prior Year - CA2'!R60</f>
        <v>0</v>
      </c>
      <c r="S60" s="516">
        <f>'CA2 Detail'!S60-'Prior Year - CA2'!S60</f>
        <v>0</v>
      </c>
      <c r="T60" s="516" t="e">
        <f>'CA2 Detail'!T60-'Prior Year - CA2'!T60</f>
        <v>#N/A</v>
      </c>
      <c r="U60" s="516" t="e">
        <f>'CA2 Detail'!U60-'Prior Year - CA2'!U60</f>
        <v>#N/A</v>
      </c>
      <c r="V60" s="516" t="e">
        <f>'CA2 Detail'!V60-'Prior Year - CA2'!V60</f>
        <v>#N/A</v>
      </c>
      <c r="W60" s="516" t="e">
        <f>'CA2 Detail'!W60-'Prior Year - CA2'!W60</f>
        <v>#N/A</v>
      </c>
      <c r="X60" s="516" t="e">
        <f>'CA2 Detail'!X60-'Prior Year - CA2'!X60</f>
        <v>#N/A</v>
      </c>
      <c r="Y60" s="516" t="e">
        <f>'CA2 Detail'!Y60-'Prior Year - CA2'!Y60</f>
        <v>#N/A</v>
      </c>
      <c r="Z60" s="516">
        <f>'CA2 Detail'!Z60-'Prior Year - CA2'!Z60</f>
        <v>0</v>
      </c>
      <c r="AA60" s="516" t="e">
        <f>'CA2 Detail'!AA60-'Prior Year - CA2'!AA60</f>
        <v>#N/A</v>
      </c>
      <c r="AB60" s="516" t="e">
        <f>'CA2 Detail'!AB60-'Prior Year - CA2'!AB60</f>
        <v>#N/A</v>
      </c>
      <c r="AC60" s="35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>
      <c r="A61" s="35" t="s">
        <v>24</v>
      </c>
      <c r="B61" s="516">
        <f>'CA2 Detail'!B61-'Prior Year - CA2'!B61</f>
        <v>0</v>
      </c>
      <c r="C61" s="516">
        <f>'CA2 Detail'!C61-'Prior Year - CA2'!C61</f>
        <v>0</v>
      </c>
      <c r="D61" s="516">
        <f>'CA2 Detail'!D61-'Prior Year - CA2'!D61</f>
        <v>0</v>
      </c>
      <c r="E61" s="516">
        <f>'CA2 Detail'!E61-'Prior Year - CA2'!E61</f>
        <v>0</v>
      </c>
      <c r="F61" s="516">
        <f>'CA2 Detail'!F61-'Prior Year - CA2'!F61</f>
        <v>0</v>
      </c>
      <c r="G61" s="516">
        <f>'CA2 Detail'!G61-'Prior Year - CA2'!G61</f>
        <v>0</v>
      </c>
      <c r="H61" s="516">
        <f>'CA2 Detail'!H61-'Prior Year - CA2'!H61</f>
        <v>0</v>
      </c>
      <c r="I61" s="516">
        <f>'CA2 Detail'!I61-'Prior Year - CA2'!I61</f>
        <v>0</v>
      </c>
      <c r="J61" s="516">
        <f>'CA2 Detail'!J61-'Prior Year - CA2'!J61</f>
        <v>0</v>
      </c>
      <c r="K61" s="516">
        <f>'CA2 Detail'!K61-'Prior Year - CA2'!K61</f>
        <v>0</v>
      </c>
      <c r="L61" s="516">
        <f>'CA2 Detail'!L61-'Prior Year - CA2'!L61</f>
        <v>0</v>
      </c>
      <c r="M61" s="516">
        <f>'CA2 Detail'!M61-'Prior Year - CA2'!M61</f>
        <v>0</v>
      </c>
      <c r="N61" s="516">
        <f>'CA2 Detail'!N61-'Prior Year - CA2'!N61</f>
        <v>0</v>
      </c>
      <c r="O61" s="516" t="e">
        <f>'CA2 Detail'!O61-'Prior Year - CA2'!O61</f>
        <v>#N/A</v>
      </c>
      <c r="P61" s="516" t="e">
        <f>'CA2 Detail'!P61-'Prior Year - CA2'!P61</f>
        <v>#N/A</v>
      </c>
      <c r="Q61" s="516">
        <f>'CA2 Detail'!Q61-'Prior Year - CA2'!Q61</f>
        <v>0</v>
      </c>
      <c r="R61" s="516">
        <f>'CA2 Detail'!R61-'Prior Year - CA2'!R61</f>
        <v>0</v>
      </c>
      <c r="S61" s="516">
        <f>'CA2 Detail'!S61-'Prior Year - CA2'!S61</f>
        <v>0</v>
      </c>
      <c r="T61" s="516" t="e">
        <f>'CA2 Detail'!T61-'Prior Year - CA2'!T61</f>
        <v>#N/A</v>
      </c>
      <c r="U61" s="516" t="e">
        <f>'CA2 Detail'!U61-'Prior Year - CA2'!U61</f>
        <v>#N/A</v>
      </c>
      <c r="V61" s="516" t="e">
        <f>'CA2 Detail'!V61-'Prior Year - CA2'!V61</f>
        <v>#N/A</v>
      </c>
      <c r="W61" s="516" t="e">
        <f>'CA2 Detail'!W61-'Prior Year - CA2'!W61</f>
        <v>#N/A</v>
      </c>
      <c r="X61" s="516" t="e">
        <f>'CA2 Detail'!X61-'Prior Year - CA2'!X61</f>
        <v>#N/A</v>
      </c>
      <c r="Y61" s="516" t="e">
        <f>'CA2 Detail'!Y61-'Prior Year - CA2'!Y61</f>
        <v>#N/A</v>
      </c>
      <c r="Z61" s="516">
        <f>'CA2 Detail'!Z61-'Prior Year - CA2'!Z61</f>
        <v>0</v>
      </c>
      <c r="AA61" s="516" t="e">
        <f>'CA2 Detail'!AA61-'Prior Year - CA2'!AA61</f>
        <v>#N/A</v>
      </c>
      <c r="AB61" s="516" t="e">
        <f>'CA2 Detail'!AB61-'Prior Year - CA2'!AB61</f>
        <v>#N/A</v>
      </c>
      <c r="AC61" s="35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ht="15.75">
      <c r="A62" s="39"/>
      <c r="B62" s="509" t="s">
        <v>141</v>
      </c>
      <c r="C62" s="509" t="s">
        <v>141</v>
      </c>
      <c r="D62" s="509" t="s">
        <v>141</v>
      </c>
      <c r="E62" s="509" t="s">
        <v>141</v>
      </c>
      <c r="F62" s="509" t="s">
        <v>141</v>
      </c>
      <c r="G62" s="509" t="s">
        <v>141</v>
      </c>
      <c r="H62" s="509"/>
      <c r="I62" s="509" t="s">
        <v>141</v>
      </c>
      <c r="J62" s="509" t="s">
        <v>141</v>
      </c>
      <c r="K62" s="509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511"/>
      <c r="Y62" s="512"/>
      <c r="Z62" s="513"/>
      <c r="AA62" s="513"/>
      <c r="AB62" s="513"/>
      <c r="AC62" s="35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ht="15.75">
      <c r="A63" s="39" t="s">
        <v>285</v>
      </c>
      <c r="B63" s="516">
        <f>'CA2 Detail'!B63-'Prior Year - CA2'!B63</f>
        <v>0</v>
      </c>
      <c r="C63" s="516">
        <f>'CA2 Detail'!C63-'Prior Year - CA2'!C63</f>
        <v>0</v>
      </c>
      <c r="D63" s="516">
        <f>'CA2 Detail'!D63-'Prior Year - CA2'!D63</f>
        <v>0</v>
      </c>
      <c r="E63" s="516">
        <f>'CA2 Detail'!E63-'Prior Year - CA2'!E63</f>
        <v>0</v>
      </c>
      <c r="F63" s="516">
        <f>'CA2 Detail'!F63-'Prior Year - CA2'!F63</f>
        <v>0</v>
      </c>
      <c r="G63" s="516">
        <f>'CA2 Detail'!G63-'Prior Year - CA2'!G63</f>
        <v>0</v>
      </c>
      <c r="H63" s="516">
        <f>'CA2 Detail'!H63-'Prior Year - CA2'!H63</f>
        <v>0</v>
      </c>
      <c r="I63" s="516">
        <f>'CA2 Detail'!I63-'Prior Year - CA2'!I63</f>
        <v>0</v>
      </c>
      <c r="J63" s="516">
        <f>'CA2 Detail'!J63-'Prior Year - CA2'!J63</f>
        <v>0</v>
      </c>
      <c r="K63" s="516">
        <f>'CA2 Detail'!K63-'Prior Year - CA2'!K63</f>
        <v>0</v>
      </c>
      <c r="L63" s="516">
        <f>'CA2 Detail'!L63-'Prior Year - CA2'!L63</f>
        <v>0</v>
      </c>
      <c r="M63" s="516">
        <f>'CA2 Detail'!M63-'Prior Year - CA2'!M63</f>
        <v>0</v>
      </c>
      <c r="N63" s="516">
        <f>'CA2 Detail'!N63-'Prior Year - CA2'!N63</f>
        <v>0</v>
      </c>
      <c r="O63" s="516" t="e">
        <f>'CA2 Detail'!O63-'Prior Year - CA2'!O63</f>
        <v>#N/A</v>
      </c>
      <c r="P63" s="516" t="e">
        <f>'CA2 Detail'!P63-'Prior Year - CA2'!P63</f>
        <v>#N/A</v>
      </c>
      <c r="Q63" s="516">
        <f>'CA2 Detail'!Q63-'Prior Year - CA2'!Q63</f>
        <v>0</v>
      </c>
      <c r="R63" s="516">
        <f>'CA2 Detail'!R63-'Prior Year - CA2'!R63</f>
        <v>0</v>
      </c>
      <c r="S63" s="516">
        <f>'CA2 Detail'!S63-'Prior Year - CA2'!S63</f>
        <v>0</v>
      </c>
      <c r="T63" s="516" t="e">
        <f>'CA2 Detail'!T63-'Prior Year - CA2'!T63</f>
        <v>#N/A</v>
      </c>
      <c r="U63" s="516" t="e">
        <f>'CA2 Detail'!U63-'Prior Year - CA2'!U63</f>
        <v>#N/A</v>
      </c>
      <c r="V63" s="516" t="e">
        <f>'CA2 Detail'!V63-'Prior Year - CA2'!V63</f>
        <v>#N/A</v>
      </c>
      <c r="W63" s="516" t="e">
        <f>'CA2 Detail'!W63-'Prior Year - CA2'!W63</f>
        <v>#N/A</v>
      </c>
      <c r="X63" s="516" t="e">
        <f>'CA2 Detail'!X63-'Prior Year - CA2'!X63</f>
        <v>#N/A</v>
      </c>
      <c r="Y63" s="516" t="e">
        <f>'CA2 Detail'!Y63-'Prior Year - CA2'!Y63</f>
        <v>#N/A</v>
      </c>
      <c r="Z63" s="516">
        <f>'CA2 Detail'!Z63-'Prior Year - CA2'!Z63</f>
        <v>0</v>
      </c>
      <c r="AA63" s="516" t="e">
        <f>'CA2 Detail'!AA63-'Prior Year - CA2'!AA63</f>
        <v>#N/A</v>
      </c>
      <c r="AB63" s="516" t="e">
        <f>'CA2 Detail'!AB63-'Prior Year - CA2'!AB63</f>
        <v>#N/A</v>
      </c>
      <c r="AC63" s="35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55" t="e">
        <f>$P$63+$U$63</f>
        <v>#N/A</v>
      </c>
    </row>
    <row r="64" spans="1:40" ht="15.75">
      <c r="A64" s="42"/>
      <c r="B64" s="509"/>
      <c r="C64" s="509"/>
      <c r="D64" s="509"/>
      <c r="E64" s="509"/>
      <c r="F64" s="509"/>
      <c r="G64" s="509"/>
      <c r="H64" s="509"/>
      <c r="I64" s="509"/>
      <c r="J64" s="509"/>
      <c r="K64" s="509" t="s">
        <v>141</v>
      </c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1"/>
      <c r="X64" s="511"/>
      <c r="Y64" s="512"/>
      <c r="Z64" s="513"/>
      <c r="AA64" s="513"/>
      <c r="AB64" s="513"/>
      <c r="AC64" s="35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ht="15.75">
      <c r="A65" s="39" t="s">
        <v>25</v>
      </c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516"/>
      <c r="X65" s="516"/>
      <c r="Y65" s="517"/>
      <c r="Z65" s="520"/>
      <c r="AA65" s="520"/>
      <c r="AB65" s="520"/>
      <c r="AC65" s="35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>
      <c r="A66" s="35" t="s">
        <v>26</v>
      </c>
      <c r="B66" s="516">
        <f>'CA2 Detail'!B66-'Prior Year - CA2'!B66</f>
        <v>0</v>
      </c>
      <c r="C66" s="516">
        <f>'CA2 Detail'!C66-'Prior Year - CA2'!C66</f>
        <v>0</v>
      </c>
      <c r="D66" s="516">
        <f>'CA2 Detail'!D66-'Prior Year - CA2'!D66</f>
        <v>0</v>
      </c>
      <c r="E66" s="516">
        <f>'CA2 Detail'!E66-'Prior Year - CA2'!E66</f>
        <v>0</v>
      </c>
      <c r="F66" s="516">
        <f>'CA2 Detail'!F66-'Prior Year - CA2'!F66</f>
        <v>0</v>
      </c>
      <c r="G66" s="516">
        <f>'CA2 Detail'!G66-'Prior Year - CA2'!G66</f>
        <v>0</v>
      </c>
      <c r="H66" s="516">
        <f>'CA2 Detail'!H66-'Prior Year - CA2'!H66</f>
        <v>0</v>
      </c>
      <c r="I66" s="516">
        <f>'CA2 Detail'!I66-'Prior Year - CA2'!I66</f>
        <v>0</v>
      </c>
      <c r="J66" s="516">
        <f>'CA2 Detail'!J66-'Prior Year - CA2'!J66</f>
        <v>0</v>
      </c>
      <c r="K66" s="516">
        <f>'CA2 Detail'!K66-'Prior Year - CA2'!K66</f>
        <v>0</v>
      </c>
      <c r="L66" s="516">
        <f>'CA2 Detail'!L66-'Prior Year - CA2'!L66</f>
        <v>0</v>
      </c>
      <c r="M66" s="516">
        <f>'CA2 Detail'!M66-'Prior Year - CA2'!M66</f>
        <v>0</v>
      </c>
      <c r="N66" s="516">
        <f>'CA2 Detail'!N66-'Prior Year - CA2'!N66</f>
        <v>0</v>
      </c>
      <c r="O66" s="516" t="e">
        <f>'CA2 Detail'!O66-'Prior Year - CA2'!O66</f>
        <v>#N/A</v>
      </c>
      <c r="P66" s="516" t="e">
        <f>'CA2 Detail'!P66-'Prior Year - CA2'!P66</f>
        <v>#N/A</v>
      </c>
      <c r="Q66" s="516">
        <f>'CA2 Detail'!Q66-'Prior Year - CA2'!Q66</f>
        <v>0</v>
      </c>
      <c r="R66" s="516">
        <f>'CA2 Detail'!R66-'Prior Year - CA2'!R66</f>
        <v>0</v>
      </c>
      <c r="S66" s="516">
        <f>'CA2 Detail'!S66-'Prior Year - CA2'!S66</f>
        <v>0</v>
      </c>
      <c r="T66" s="516" t="e">
        <f>'CA2 Detail'!T66-'Prior Year - CA2'!T66</f>
        <v>#N/A</v>
      </c>
      <c r="U66" s="516" t="e">
        <f>'CA2 Detail'!U66-'Prior Year - CA2'!U66</f>
        <v>#N/A</v>
      </c>
      <c r="V66" s="516" t="e">
        <f>'CA2 Detail'!V66-'Prior Year - CA2'!V66</f>
        <v>#N/A</v>
      </c>
      <c r="W66" s="516" t="e">
        <f>'CA2 Detail'!W66-'Prior Year - CA2'!W66</f>
        <v>#N/A</v>
      </c>
      <c r="X66" s="516" t="e">
        <f>'CA2 Detail'!X66-'Prior Year - CA2'!X66</f>
        <v>#N/A</v>
      </c>
      <c r="Y66" s="516" t="e">
        <f>'CA2 Detail'!Y66-'Prior Year - CA2'!Y66</f>
        <v>#N/A</v>
      </c>
      <c r="Z66" s="516">
        <f>'CA2 Detail'!Z66-'Prior Year - CA2'!Z66</f>
        <v>0</v>
      </c>
      <c r="AA66" s="516" t="e">
        <f>'CA2 Detail'!AA66-'Prior Year - CA2'!AA66</f>
        <v>#N/A</v>
      </c>
      <c r="AB66" s="516" t="e">
        <f>'CA2 Detail'!AB66-'Prior Year - CA2'!AB66</f>
        <v>#N/A</v>
      </c>
      <c r="AC66" s="35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>
      <c r="A67" s="35" t="s">
        <v>27</v>
      </c>
      <c r="B67" s="516">
        <f>'CA2 Detail'!B67-'Prior Year - CA2'!B67</f>
        <v>0</v>
      </c>
      <c r="C67" s="516">
        <f>'CA2 Detail'!C67-'Prior Year - CA2'!C67</f>
        <v>0</v>
      </c>
      <c r="D67" s="516">
        <f>'CA2 Detail'!D67-'Prior Year - CA2'!D67</f>
        <v>0</v>
      </c>
      <c r="E67" s="516">
        <f>'CA2 Detail'!E67-'Prior Year - CA2'!E67</f>
        <v>0</v>
      </c>
      <c r="F67" s="516">
        <f>'CA2 Detail'!F67-'Prior Year - CA2'!F67</f>
        <v>0</v>
      </c>
      <c r="G67" s="516">
        <f>'CA2 Detail'!G67-'Prior Year - CA2'!G67</f>
        <v>0</v>
      </c>
      <c r="H67" s="516">
        <f>'CA2 Detail'!H67-'Prior Year - CA2'!H67</f>
        <v>0</v>
      </c>
      <c r="I67" s="516">
        <f>'CA2 Detail'!I67-'Prior Year - CA2'!I67</f>
        <v>0</v>
      </c>
      <c r="J67" s="516">
        <f>'CA2 Detail'!J67-'Prior Year - CA2'!J67</f>
        <v>0</v>
      </c>
      <c r="K67" s="516">
        <f>'CA2 Detail'!K67-'Prior Year - CA2'!K67</f>
        <v>0</v>
      </c>
      <c r="L67" s="516">
        <f>'CA2 Detail'!L67-'Prior Year - CA2'!L67</f>
        <v>0</v>
      </c>
      <c r="M67" s="516">
        <f>'CA2 Detail'!M67-'Prior Year - CA2'!M67</f>
        <v>0</v>
      </c>
      <c r="N67" s="516">
        <f>'CA2 Detail'!N67-'Prior Year - CA2'!N67</f>
        <v>0</v>
      </c>
      <c r="O67" s="516" t="e">
        <f>'CA2 Detail'!O67-'Prior Year - CA2'!O67</f>
        <v>#N/A</v>
      </c>
      <c r="P67" s="516" t="e">
        <f>'CA2 Detail'!P67-'Prior Year - CA2'!P67</f>
        <v>#N/A</v>
      </c>
      <c r="Q67" s="516">
        <f>'CA2 Detail'!Q67-'Prior Year - CA2'!Q67</f>
        <v>0</v>
      </c>
      <c r="R67" s="516">
        <f>'CA2 Detail'!R67-'Prior Year - CA2'!R67</f>
        <v>0</v>
      </c>
      <c r="S67" s="516">
        <f>'CA2 Detail'!S67-'Prior Year - CA2'!S67</f>
        <v>0</v>
      </c>
      <c r="T67" s="516" t="e">
        <f>'CA2 Detail'!T67-'Prior Year - CA2'!T67</f>
        <v>#N/A</v>
      </c>
      <c r="U67" s="516" t="e">
        <f>'CA2 Detail'!U67-'Prior Year - CA2'!U67</f>
        <v>#N/A</v>
      </c>
      <c r="V67" s="516" t="e">
        <f>'CA2 Detail'!V67-'Prior Year - CA2'!V67</f>
        <v>#N/A</v>
      </c>
      <c r="W67" s="516" t="e">
        <f>'CA2 Detail'!W67-'Prior Year - CA2'!W67</f>
        <v>#N/A</v>
      </c>
      <c r="X67" s="516" t="e">
        <f>'CA2 Detail'!X67-'Prior Year - CA2'!X67</f>
        <v>#N/A</v>
      </c>
      <c r="Y67" s="516" t="e">
        <f>'CA2 Detail'!Y67-'Prior Year - CA2'!Y67</f>
        <v>#N/A</v>
      </c>
      <c r="Z67" s="516">
        <f>'CA2 Detail'!Z67-'Prior Year - CA2'!Z67</f>
        <v>0</v>
      </c>
      <c r="AA67" s="516" t="e">
        <f>'CA2 Detail'!AA67-'Prior Year - CA2'!AA67</f>
        <v>#N/A</v>
      </c>
      <c r="AB67" s="516" t="e">
        <f>'CA2 Detail'!AB67-'Prior Year - CA2'!AB67</f>
        <v>#N/A</v>
      </c>
      <c r="AC67" s="35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>
      <c r="A68" s="35" t="s">
        <v>28</v>
      </c>
      <c r="B68" s="516">
        <f>'CA2 Detail'!B68-'Prior Year - CA2'!B68</f>
        <v>0</v>
      </c>
      <c r="C68" s="516">
        <f>'CA2 Detail'!C68-'Prior Year - CA2'!C68</f>
        <v>0</v>
      </c>
      <c r="D68" s="516">
        <f>'CA2 Detail'!D68-'Prior Year - CA2'!D68</f>
        <v>0</v>
      </c>
      <c r="E68" s="516">
        <f>'CA2 Detail'!E68-'Prior Year - CA2'!E68</f>
        <v>0</v>
      </c>
      <c r="F68" s="516">
        <f>'CA2 Detail'!F68-'Prior Year - CA2'!F68</f>
        <v>0</v>
      </c>
      <c r="G68" s="516">
        <f>'CA2 Detail'!G68-'Prior Year - CA2'!G68</f>
        <v>0</v>
      </c>
      <c r="H68" s="516">
        <f>'CA2 Detail'!H68-'Prior Year - CA2'!H68</f>
        <v>0</v>
      </c>
      <c r="I68" s="516">
        <f>'CA2 Detail'!I68-'Prior Year - CA2'!I68</f>
        <v>0</v>
      </c>
      <c r="J68" s="516">
        <f>'CA2 Detail'!J68-'Prior Year - CA2'!J68</f>
        <v>0</v>
      </c>
      <c r="K68" s="516">
        <f>'CA2 Detail'!K68-'Prior Year - CA2'!K68</f>
        <v>0</v>
      </c>
      <c r="L68" s="516">
        <f>'CA2 Detail'!L68-'Prior Year - CA2'!L68</f>
        <v>0</v>
      </c>
      <c r="M68" s="516">
        <f>'CA2 Detail'!M68-'Prior Year - CA2'!M68</f>
        <v>0</v>
      </c>
      <c r="N68" s="516">
        <f>'CA2 Detail'!N68-'Prior Year - CA2'!N68</f>
        <v>0</v>
      </c>
      <c r="O68" s="516" t="e">
        <f>'CA2 Detail'!O68-'Prior Year - CA2'!O68</f>
        <v>#N/A</v>
      </c>
      <c r="P68" s="516" t="e">
        <f>'CA2 Detail'!P68-'Prior Year - CA2'!P68</f>
        <v>#N/A</v>
      </c>
      <c r="Q68" s="516">
        <f>'CA2 Detail'!Q68-'Prior Year - CA2'!Q68</f>
        <v>0</v>
      </c>
      <c r="R68" s="516">
        <f>'CA2 Detail'!R68-'Prior Year - CA2'!R68</f>
        <v>0</v>
      </c>
      <c r="S68" s="516">
        <f>'CA2 Detail'!S68-'Prior Year - CA2'!S68</f>
        <v>0</v>
      </c>
      <c r="T68" s="516" t="e">
        <f>'CA2 Detail'!T68-'Prior Year - CA2'!T68</f>
        <v>#N/A</v>
      </c>
      <c r="U68" s="516" t="e">
        <f>'CA2 Detail'!U68-'Prior Year - CA2'!U68</f>
        <v>#N/A</v>
      </c>
      <c r="V68" s="516" t="e">
        <f>'CA2 Detail'!V68-'Prior Year - CA2'!V68</f>
        <v>#N/A</v>
      </c>
      <c r="W68" s="516" t="e">
        <f>'CA2 Detail'!W68-'Prior Year - CA2'!W68</f>
        <v>#N/A</v>
      </c>
      <c r="X68" s="516" t="e">
        <f>'CA2 Detail'!X68-'Prior Year - CA2'!X68</f>
        <v>#N/A</v>
      </c>
      <c r="Y68" s="516" t="e">
        <f>'CA2 Detail'!Y68-'Prior Year - CA2'!Y68</f>
        <v>#N/A</v>
      </c>
      <c r="Z68" s="516">
        <f>'CA2 Detail'!Z68-'Prior Year - CA2'!Z68</f>
        <v>0</v>
      </c>
      <c r="AA68" s="516" t="e">
        <f>'CA2 Detail'!AA68-'Prior Year - CA2'!AA68</f>
        <v>#N/A</v>
      </c>
      <c r="AB68" s="516" t="e">
        <f>'CA2 Detail'!AB68-'Prior Year - CA2'!AB68</f>
        <v>#N/A</v>
      </c>
      <c r="AC68" s="35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>
      <c r="A69" s="35" t="s">
        <v>29</v>
      </c>
      <c r="B69" s="516">
        <f>'CA2 Detail'!B69-'Prior Year - CA2'!B69</f>
        <v>0</v>
      </c>
      <c r="C69" s="516">
        <f>'CA2 Detail'!C69-'Prior Year - CA2'!C69</f>
        <v>0</v>
      </c>
      <c r="D69" s="516">
        <f>'CA2 Detail'!D69-'Prior Year - CA2'!D69</f>
        <v>0</v>
      </c>
      <c r="E69" s="516">
        <f>'CA2 Detail'!E69-'Prior Year - CA2'!E69</f>
        <v>0</v>
      </c>
      <c r="F69" s="516">
        <f>'CA2 Detail'!F69-'Prior Year - CA2'!F69</f>
        <v>0</v>
      </c>
      <c r="G69" s="516">
        <f>'CA2 Detail'!G69-'Prior Year - CA2'!G69</f>
        <v>0</v>
      </c>
      <c r="H69" s="516">
        <f>'CA2 Detail'!H69-'Prior Year - CA2'!H69</f>
        <v>0</v>
      </c>
      <c r="I69" s="516">
        <f>'CA2 Detail'!I69-'Prior Year - CA2'!I69</f>
        <v>0</v>
      </c>
      <c r="J69" s="516">
        <f>'CA2 Detail'!J69-'Prior Year - CA2'!J69</f>
        <v>0</v>
      </c>
      <c r="K69" s="516">
        <f>'CA2 Detail'!K69-'Prior Year - CA2'!K69</f>
        <v>0</v>
      </c>
      <c r="L69" s="516">
        <f>'CA2 Detail'!L69-'Prior Year - CA2'!L69</f>
        <v>0</v>
      </c>
      <c r="M69" s="516">
        <f>'CA2 Detail'!M69-'Prior Year - CA2'!M69</f>
        <v>0</v>
      </c>
      <c r="N69" s="516">
        <f>'CA2 Detail'!N69-'Prior Year - CA2'!N69</f>
        <v>0</v>
      </c>
      <c r="O69" s="516" t="e">
        <f>'CA2 Detail'!O69-'Prior Year - CA2'!O69</f>
        <v>#N/A</v>
      </c>
      <c r="P69" s="516" t="e">
        <f>'CA2 Detail'!P69-'Prior Year - CA2'!P69</f>
        <v>#N/A</v>
      </c>
      <c r="Q69" s="516">
        <f>'CA2 Detail'!Q69-'Prior Year - CA2'!Q69</f>
        <v>0</v>
      </c>
      <c r="R69" s="516">
        <f>'CA2 Detail'!R69-'Prior Year - CA2'!R69</f>
        <v>0</v>
      </c>
      <c r="S69" s="516">
        <f>'CA2 Detail'!S69-'Prior Year - CA2'!S69</f>
        <v>0</v>
      </c>
      <c r="T69" s="516" t="e">
        <f>'CA2 Detail'!T69-'Prior Year - CA2'!T69</f>
        <v>#N/A</v>
      </c>
      <c r="U69" s="516" t="e">
        <f>'CA2 Detail'!U69-'Prior Year - CA2'!U69</f>
        <v>#N/A</v>
      </c>
      <c r="V69" s="516" t="e">
        <f>'CA2 Detail'!V69-'Prior Year - CA2'!V69</f>
        <v>#N/A</v>
      </c>
      <c r="W69" s="516" t="e">
        <f>'CA2 Detail'!W69-'Prior Year - CA2'!W69</f>
        <v>#N/A</v>
      </c>
      <c r="X69" s="516" t="e">
        <f>'CA2 Detail'!X69-'Prior Year - CA2'!X69</f>
        <v>#N/A</v>
      </c>
      <c r="Y69" s="516" t="e">
        <f>'CA2 Detail'!Y69-'Prior Year - CA2'!Y69</f>
        <v>#N/A</v>
      </c>
      <c r="Z69" s="516">
        <f>'CA2 Detail'!Z69-'Prior Year - CA2'!Z69</f>
        <v>0</v>
      </c>
      <c r="AA69" s="516" t="e">
        <f>'CA2 Detail'!AA69-'Prior Year - CA2'!AA69</f>
        <v>#N/A</v>
      </c>
      <c r="AB69" s="516" t="e">
        <f>'CA2 Detail'!AB69-'Prior Year - CA2'!AB69</f>
        <v>#N/A</v>
      </c>
      <c r="AC69" s="35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>
      <c r="A70" s="35" t="s">
        <v>30</v>
      </c>
      <c r="B70" s="516">
        <f>'CA2 Detail'!B70-'Prior Year - CA2'!B70</f>
        <v>0</v>
      </c>
      <c r="C70" s="516">
        <f>'CA2 Detail'!C70-'Prior Year - CA2'!C70</f>
        <v>0</v>
      </c>
      <c r="D70" s="516">
        <f>'CA2 Detail'!D70-'Prior Year - CA2'!D70</f>
        <v>0</v>
      </c>
      <c r="E70" s="516">
        <f>'CA2 Detail'!E70-'Prior Year - CA2'!E70</f>
        <v>0</v>
      </c>
      <c r="F70" s="516">
        <f>'CA2 Detail'!F70-'Prior Year - CA2'!F70</f>
        <v>0</v>
      </c>
      <c r="G70" s="516">
        <f>'CA2 Detail'!G70-'Prior Year - CA2'!G70</f>
        <v>0</v>
      </c>
      <c r="H70" s="516">
        <f>'CA2 Detail'!H70-'Prior Year - CA2'!H70</f>
        <v>0</v>
      </c>
      <c r="I70" s="516">
        <f>'CA2 Detail'!I70-'Prior Year - CA2'!I70</f>
        <v>0</v>
      </c>
      <c r="J70" s="516">
        <f>'CA2 Detail'!J70-'Prior Year - CA2'!J70</f>
        <v>0</v>
      </c>
      <c r="K70" s="516">
        <f>'CA2 Detail'!K70-'Prior Year - CA2'!K70</f>
        <v>0</v>
      </c>
      <c r="L70" s="516">
        <f>'CA2 Detail'!L70-'Prior Year - CA2'!L70</f>
        <v>0</v>
      </c>
      <c r="M70" s="516">
        <f>'CA2 Detail'!M70-'Prior Year - CA2'!M70</f>
        <v>0</v>
      </c>
      <c r="N70" s="516">
        <f>'CA2 Detail'!N70-'Prior Year - CA2'!N70</f>
        <v>0</v>
      </c>
      <c r="O70" s="516" t="e">
        <f>'CA2 Detail'!O70-'Prior Year - CA2'!O70</f>
        <v>#N/A</v>
      </c>
      <c r="P70" s="516" t="e">
        <f>'CA2 Detail'!P70-'Prior Year - CA2'!P70</f>
        <v>#N/A</v>
      </c>
      <c r="Q70" s="516">
        <f>'CA2 Detail'!Q70-'Prior Year - CA2'!Q70</f>
        <v>0</v>
      </c>
      <c r="R70" s="516">
        <f>'CA2 Detail'!R70-'Prior Year - CA2'!R70</f>
        <v>0</v>
      </c>
      <c r="S70" s="516">
        <f>'CA2 Detail'!S70-'Prior Year - CA2'!S70</f>
        <v>0</v>
      </c>
      <c r="T70" s="516" t="e">
        <f>'CA2 Detail'!T70-'Prior Year - CA2'!T70</f>
        <v>#N/A</v>
      </c>
      <c r="U70" s="516" t="e">
        <f>'CA2 Detail'!U70-'Prior Year - CA2'!U70</f>
        <v>#N/A</v>
      </c>
      <c r="V70" s="516" t="e">
        <f>'CA2 Detail'!V70-'Prior Year - CA2'!V70</f>
        <v>#N/A</v>
      </c>
      <c r="W70" s="516" t="e">
        <f>'CA2 Detail'!W70-'Prior Year - CA2'!W70</f>
        <v>#N/A</v>
      </c>
      <c r="X70" s="516" t="e">
        <f>'CA2 Detail'!X70-'Prior Year - CA2'!X70</f>
        <v>#N/A</v>
      </c>
      <c r="Y70" s="516" t="e">
        <f>'CA2 Detail'!Y70-'Prior Year - CA2'!Y70</f>
        <v>#N/A</v>
      </c>
      <c r="Z70" s="516">
        <f>'CA2 Detail'!Z70-'Prior Year - CA2'!Z70</f>
        <v>0</v>
      </c>
      <c r="AA70" s="516" t="e">
        <f>'CA2 Detail'!AA70-'Prior Year - CA2'!AA70</f>
        <v>#N/A</v>
      </c>
      <c r="AB70" s="516" t="e">
        <f>'CA2 Detail'!AB70-'Prior Year - CA2'!AB70</f>
        <v>#N/A</v>
      </c>
      <c r="AC70" s="35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>
      <c r="A71" s="35" t="s">
        <v>31</v>
      </c>
      <c r="B71" s="516">
        <f>'CA2 Detail'!B71-'Prior Year - CA2'!B71</f>
        <v>0</v>
      </c>
      <c r="C71" s="516">
        <f>'CA2 Detail'!C71-'Prior Year - CA2'!C71</f>
        <v>0</v>
      </c>
      <c r="D71" s="516">
        <f>'CA2 Detail'!D71-'Prior Year - CA2'!D71</f>
        <v>0</v>
      </c>
      <c r="E71" s="516">
        <f>'CA2 Detail'!E71-'Prior Year - CA2'!E71</f>
        <v>0</v>
      </c>
      <c r="F71" s="516">
        <f>'CA2 Detail'!F71-'Prior Year - CA2'!F71</f>
        <v>0</v>
      </c>
      <c r="G71" s="516">
        <f>'CA2 Detail'!G71-'Prior Year - CA2'!G71</f>
        <v>0</v>
      </c>
      <c r="H71" s="516">
        <f>'CA2 Detail'!H71-'Prior Year - CA2'!H71</f>
        <v>0</v>
      </c>
      <c r="I71" s="516">
        <f>'CA2 Detail'!I71-'Prior Year - CA2'!I71</f>
        <v>0</v>
      </c>
      <c r="J71" s="516">
        <f>'CA2 Detail'!J71-'Prior Year - CA2'!J71</f>
        <v>0</v>
      </c>
      <c r="K71" s="516">
        <f>'CA2 Detail'!K71-'Prior Year - CA2'!K71</f>
        <v>0</v>
      </c>
      <c r="L71" s="516">
        <f>'CA2 Detail'!L71-'Prior Year - CA2'!L71</f>
        <v>0</v>
      </c>
      <c r="M71" s="516">
        <f>'CA2 Detail'!M71-'Prior Year - CA2'!M71</f>
        <v>0</v>
      </c>
      <c r="N71" s="516">
        <f>'CA2 Detail'!N71-'Prior Year - CA2'!N71</f>
        <v>0</v>
      </c>
      <c r="O71" s="516" t="e">
        <f>'CA2 Detail'!O71-'Prior Year - CA2'!O71</f>
        <v>#N/A</v>
      </c>
      <c r="P71" s="516" t="e">
        <f>'CA2 Detail'!P71-'Prior Year - CA2'!P71</f>
        <v>#N/A</v>
      </c>
      <c r="Q71" s="516">
        <f>'CA2 Detail'!Q71-'Prior Year - CA2'!Q71</f>
        <v>0</v>
      </c>
      <c r="R71" s="516">
        <f>'CA2 Detail'!R71-'Prior Year - CA2'!R71</f>
        <v>0</v>
      </c>
      <c r="S71" s="516">
        <f>'CA2 Detail'!S71-'Prior Year - CA2'!S71</f>
        <v>0</v>
      </c>
      <c r="T71" s="516" t="e">
        <f>'CA2 Detail'!T71-'Prior Year - CA2'!T71</f>
        <v>#N/A</v>
      </c>
      <c r="U71" s="516" t="e">
        <f>'CA2 Detail'!U71-'Prior Year - CA2'!U71</f>
        <v>#N/A</v>
      </c>
      <c r="V71" s="516" t="e">
        <f>'CA2 Detail'!V71-'Prior Year - CA2'!V71</f>
        <v>#N/A</v>
      </c>
      <c r="W71" s="516" t="e">
        <f>'CA2 Detail'!W71-'Prior Year - CA2'!W71</f>
        <v>#N/A</v>
      </c>
      <c r="X71" s="516" t="e">
        <f>'CA2 Detail'!X71-'Prior Year - CA2'!X71</f>
        <v>#N/A</v>
      </c>
      <c r="Y71" s="516" t="e">
        <f>'CA2 Detail'!Y71-'Prior Year - CA2'!Y71</f>
        <v>#N/A</v>
      </c>
      <c r="Z71" s="516">
        <f>'CA2 Detail'!Z71-'Prior Year - CA2'!Z71</f>
        <v>0</v>
      </c>
      <c r="AA71" s="516" t="e">
        <f>'CA2 Detail'!AA71-'Prior Year - CA2'!AA71</f>
        <v>#N/A</v>
      </c>
      <c r="AB71" s="516" t="e">
        <f>'CA2 Detail'!AB71-'Prior Year - CA2'!AB71</f>
        <v>#N/A</v>
      </c>
      <c r="AC71" s="35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>
      <c r="A72" s="35" t="s">
        <v>32</v>
      </c>
      <c r="B72" s="516">
        <f>'CA2 Detail'!B72-'Prior Year - CA2'!B72</f>
        <v>0</v>
      </c>
      <c r="C72" s="516">
        <f>'CA2 Detail'!C72-'Prior Year - CA2'!C72</f>
        <v>0</v>
      </c>
      <c r="D72" s="516">
        <f>'CA2 Detail'!D72-'Prior Year - CA2'!D72</f>
        <v>0</v>
      </c>
      <c r="E72" s="516">
        <f>'CA2 Detail'!E72-'Prior Year - CA2'!E72</f>
        <v>0</v>
      </c>
      <c r="F72" s="516">
        <f>'CA2 Detail'!F72-'Prior Year - CA2'!F72</f>
        <v>0</v>
      </c>
      <c r="G72" s="516">
        <f>'CA2 Detail'!G72-'Prior Year - CA2'!G72</f>
        <v>0</v>
      </c>
      <c r="H72" s="516">
        <f>'CA2 Detail'!H72-'Prior Year - CA2'!H72</f>
        <v>0</v>
      </c>
      <c r="I72" s="516">
        <f>'CA2 Detail'!I72-'Prior Year - CA2'!I72</f>
        <v>0</v>
      </c>
      <c r="J72" s="516">
        <f>'CA2 Detail'!J72-'Prior Year - CA2'!J72</f>
        <v>0</v>
      </c>
      <c r="K72" s="516">
        <f>'CA2 Detail'!K72-'Prior Year - CA2'!K72</f>
        <v>0</v>
      </c>
      <c r="L72" s="516">
        <f>'CA2 Detail'!L72-'Prior Year - CA2'!L72</f>
        <v>0</v>
      </c>
      <c r="M72" s="516">
        <f>'CA2 Detail'!M72-'Prior Year - CA2'!M72</f>
        <v>0</v>
      </c>
      <c r="N72" s="516">
        <f>'CA2 Detail'!N72-'Prior Year - CA2'!N72</f>
        <v>0</v>
      </c>
      <c r="O72" s="516" t="e">
        <f>'CA2 Detail'!O72-'Prior Year - CA2'!O72</f>
        <v>#N/A</v>
      </c>
      <c r="P72" s="516" t="e">
        <f>'CA2 Detail'!P72-'Prior Year - CA2'!P72</f>
        <v>#N/A</v>
      </c>
      <c r="Q72" s="516">
        <f>'CA2 Detail'!Q72-'Prior Year - CA2'!Q72</f>
        <v>0</v>
      </c>
      <c r="R72" s="516">
        <f>'CA2 Detail'!R72-'Prior Year - CA2'!R72</f>
        <v>0</v>
      </c>
      <c r="S72" s="516">
        <f>'CA2 Detail'!S72-'Prior Year - CA2'!S72</f>
        <v>0</v>
      </c>
      <c r="T72" s="516" t="e">
        <f>'CA2 Detail'!T72-'Prior Year - CA2'!T72</f>
        <v>#N/A</v>
      </c>
      <c r="U72" s="516" t="e">
        <f>'CA2 Detail'!U72-'Prior Year - CA2'!U72</f>
        <v>#N/A</v>
      </c>
      <c r="V72" s="516" t="e">
        <f>'CA2 Detail'!V72-'Prior Year - CA2'!V72</f>
        <v>#N/A</v>
      </c>
      <c r="W72" s="516" t="e">
        <f>'CA2 Detail'!W72-'Prior Year - CA2'!W72</f>
        <v>#N/A</v>
      </c>
      <c r="X72" s="516" t="e">
        <f>'CA2 Detail'!X72-'Prior Year - CA2'!X72</f>
        <v>#N/A</v>
      </c>
      <c r="Y72" s="516" t="e">
        <f>'CA2 Detail'!Y72-'Prior Year - CA2'!Y72</f>
        <v>#N/A</v>
      </c>
      <c r="Z72" s="516">
        <f>'CA2 Detail'!Z72-'Prior Year - CA2'!Z72</f>
        <v>0</v>
      </c>
      <c r="AA72" s="516" t="e">
        <f>'CA2 Detail'!AA72-'Prior Year - CA2'!AA72</f>
        <v>#N/A</v>
      </c>
      <c r="AB72" s="516" t="e">
        <f>'CA2 Detail'!AB72-'Prior Year - CA2'!AB72</f>
        <v>#N/A</v>
      </c>
      <c r="AC72" s="35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5.75">
      <c r="A73" s="39"/>
      <c r="B73" s="509" t="s">
        <v>141</v>
      </c>
      <c r="C73" s="509" t="s">
        <v>141</v>
      </c>
      <c r="D73" s="509" t="s">
        <v>141</v>
      </c>
      <c r="E73" s="509" t="s">
        <v>141</v>
      </c>
      <c r="F73" s="509" t="s">
        <v>141</v>
      </c>
      <c r="G73" s="509" t="s">
        <v>141</v>
      </c>
      <c r="H73" s="509"/>
      <c r="I73" s="509" t="s">
        <v>141</v>
      </c>
      <c r="J73" s="509" t="s">
        <v>141</v>
      </c>
      <c r="K73" s="509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1" t="s">
        <v>141</v>
      </c>
      <c r="X73" s="511"/>
      <c r="Y73" s="512"/>
      <c r="Z73" s="513"/>
      <c r="AA73" s="513"/>
      <c r="AB73" s="513"/>
      <c r="AC73" s="35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ht="15.75">
      <c r="A74" s="39" t="s">
        <v>33</v>
      </c>
      <c r="B74" s="516">
        <f>'CA2 Detail'!B74-'Prior Year - CA2'!B74</f>
        <v>0</v>
      </c>
      <c r="C74" s="516">
        <f>'CA2 Detail'!C74-'Prior Year - CA2'!C74</f>
        <v>0</v>
      </c>
      <c r="D74" s="516">
        <f>'CA2 Detail'!D74-'Prior Year - CA2'!D74</f>
        <v>0</v>
      </c>
      <c r="E74" s="516">
        <f>'CA2 Detail'!E74-'Prior Year - CA2'!E74</f>
        <v>0</v>
      </c>
      <c r="F74" s="516">
        <f>'CA2 Detail'!F74-'Prior Year - CA2'!F74</f>
        <v>0</v>
      </c>
      <c r="G74" s="516">
        <f>'CA2 Detail'!G74-'Prior Year - CA2'!G74</f>
        <v>0</v>
      </c>
      <c r="H74" s="516">
        <f>'CA2 Detail'!H74-'Prior Year - CA2'!H74</f>
        <v>0</v>
      </c>
      <c r="I74" s="516">
        <f>'CA2 Detail'!I74-'Prior Year - CA2'!I74</f>
        <v>0</v>
      </c>
      <c r="J74" s="516">
        <f>'CA2 Detail'!J74-'Prior Year - CA2'!J74</f>
        <v>0</v>
      </c>
      <c r="K74" s="516">
        <f>'CA2 Detail'!K74-'Prior Year - CA2'!K74</f>
        <v>0</v>
      </c>
      <c r="L74" s="516">
        <f>'CA2 Detail'!L74-'Prior Year - CA2'!L74</f>
        <v>0</v>
      </c>
      <c r="M74" s="516">
        <f>'CA2 Detail'!M74-'Prior Year - CA2'!M74</f>
        <v>0</v>
      </c>
      <c r="N74" s="516">
        <f>'CA2 Detail'!N74-'Prior Year - CA2'!N74</f>
        <v>0</v>
      </c>
      <c r="O74" s="516" t="e">
        <f>'CA2 Detail'!O74-'Prior Year - CA2'!O74</f>
        <v>#N/A</v>
      </c>
      <c r="P74" s="516" t="e">
        <f>'CA2 Detail'!P74-'Prior Year - CA2'!P74</f>
        <v>#N/A</v>
      </c>
      <c r="Q74" s="516">
        <f>'CA2 Detail'!Q74-'Prior Year - CA2'!Q74</f>
        <v>0</v>
      </c>
      <c r="R74" s="516">
        <f>'CA2 Detail'!R74-'Prior Year - CA2'!R74</f>
        <v>0</v>
      </c>
      <c r="S74" s="516">
        <f>'CA2 Detail'!S74-'Prior Year - CA2'!S74</f>
        <v>0</v>
      </c>
      <c r="T74" s="516" t="e">
        <f>'CA2 Detail'!T74-'Prior Year - CA2'!T74</f>
        <v>#N/A</v>
      </c>
      <c r="U74" s="516" t="e">
        <f>'CA2 Detail'!U74-'Prior Year - CA2'!U74</f>
        <v>#N/A</v>
      </c>
      <c r="V74" s="516" t="e">
        <f>'CA2 Detail'!V74-'Prior Year - CA2'!V74</f>
        <v>#N/A</v>
      </c>
      <c r="W74" s="516" t="e">
        <f>'CA2 Detail'!W74-'Prior Year - CA2'!W74</f>
        <v>#N/A</v>
      </c>
      <c r="X74" s="516" t="e">
        <f>'CA2 Detail'!X74-'Prior Year - CA2'!X74</f>
        <v>#N/A</v>
      </c>
      <c r="Y74" s="516" t="e">
        <f>'CA2 Detail'!Y74-'Prior Year - CA2'!Y74</f>
        <v>#N/A</v>
      </c>
      <c r="Z74" s="516">
        <f>'CA2 Detail'!Z74-'Prior Year - CA2'!Z74</f>
        <v>0</v>
      </c>
      <c r="AA74" s="516" t="e">
        <f>'CA2 Detail'!AA74-'Prior Year - CA2'!AA74</f>
        <v>#N/A</v>
      </c>
      <c r="AB74" s="516" t="e">
        <f>'CA2 Detail'!AB74-'Prior Year - CA2'!AB74</f>
        <v>#N/A</v>
      </c>
      <c r="AC74" s="35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55" t="e">
        <f>$P$74+$U$74</f>
        <v>#N/A</v>
      </c>
    </row>
    <row r="75" spans="1:40" ht="15.75">
      <c r="A75" s="42"/>
      <c r="B75" s="509"/>
      <c r="C75" s="509"/>
      <c r="D75" s="509"/>
      <c r="E75" s="509"/>
      <c r="F75" s="509"/>
      <c r="G75" s="509"/>
      <c r="H75" s="509"/>
      <c r="I75" s="509"/>
      <c r="J75" s="509"/>
      <c r="K75" s="509" t="s">
        <v>141</v>
      </c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1"/>
      <c r="X75" s="511"/>
      <c r="Y75" s="512"/>
      <c r="Z75" s="513"/>
      <c r="AA75" s="513"/>
      <c r="AB75" s="513"/>
      <c r="AC75" s="35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5.75">
      <c r="A76" s="39" t="s">
        <v>34</v>
      </c>
      <c r="B76" s="515"/>
      <c r="C76" s="515"/>
      <c r="D76" s="515"/>
      <c r="E76" s="515"/>
      <c r="F76" s="515"/>
      <c r="G76" s="515"/>
      <c r="H76" s="515"/>
      <c r="I76" s="515"/>
      <c r="J76" s="515"/>
      <c r="K76" s="515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516"/>
      <c r="X76" s="516"/>
      <c r="Y76" s="517"/>
      <c r="Z76" s="520"/>
      <c r="AA76" s="520"/>
      <c r="AB76" s="520"/>
      <c r="AC76" s="35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>
      <c r="A77" s="35" t="s">
        <v>35</v>
      </c>
      <c r="B77" s="516">
        <f>'CA2 Detail'!B77-'Prior Year - CA2'!B77</f>
        <v>0</v>
      </c>
      <c r="C77" s="516">
        <f>'CA2 Detail'!C77-'Prior Year - CA2'!C77</f>
        <v>0</v>
      </c>
      <c r="D77" s="516">
        <f>'CA2 Detail'!D77-'Prior Year - CA2'!D77</f>
        <v>0</v>
      </c>
      <c r="E77" s="516">
        <f>'CA2 Detail'!E77-'Prior Year - CA2'!E77</f>
        <v>0</v>
      </c>
      <c r="F77" s="516">
        <f>'CA2 Detail'!F77-'Prior Year - CA2'!F77</f>
        <v>0</v>
      </c>
      <c r="G77" s="516">
        <f>'CA2 Detail'!G77-'Prior Year - CA2'!G77</f>
        <v>0</v>
      </c>
      <c r="H77" s="516">
        <f>'CA2 Detail'!H77-'Prior Year - CA2'!H77</f>
        <v>0</v>
      </c>
      <c r="I77" s="516">
        <f>'CA2 Detail'!I77-'Prior Year - CA2'!I77</f>
        <v>0</v>
      </c>
      <c r="J77" s="516">
        <f>'CA2 Detail'!J77-'Prior Year - CA2'!J77</f>
        <v>0</v>
      </c>
      <c r="K77" s="516">
        <f>'CA2 Detail'!K77-'Prior Year - CA2'!K77</f>
        <v>0</v>
      </c>
      <c r="L77" s="516">
        <f>'CA2 Detail'!L77-'Prior Year - CA2'!L77</f>
        <v>0</v>
      </c>
      <c r="M77" s="516">
        <f>'CA2 Detail'!M77-'Prior Year - CA2'!M77</f>
        <v>0</v>
      </c>
      <c r="N77" s="516">
        <f>'CA2 Detail'!N77-'Prior Year - CA2'!N77</f>
        <v>0</v>
      </c>
      <c r="O77" s="516" t="e">
        <f>'CA2 Detail'!O77-'Prior Year - CA2'!O77</f>
        <v>#N/A</v>
      </c>
      <c r="P77" s="516" t="e">
        <f>'CA2 Detail'!P77-'Prior Year - CA2'!P77</f>
        <v>#N/A</v>
      </c>
      <c r="Q77" s="516">
        <f>'CA2 Detail'!Q77-'Prior Year - CA2'!Q77</f>
        <v>0</v>
      </c>
      <c r="R77" s="516">
        <f>'CA2 Detail'!R77-'Prior Year - CA2'!R77</f>
        <v>0</v>
      </c>
      <c r="S77" s="516">
        <f>'CA2 Detail'!S77-'Prior Year - CA2'!S77</f>
        <v>0</v>
      </c>
      <c r="T77" s="516" t="e">
        <f>'CA2 Detail'!T77-'Prior Year - CA2'!T77</f>
        <v>#N/A</v>
      </c>
      <c r="U77" s="516" t="e">
        <f>'CA2 Detail'!U77-'Prior Year - CA2'!U77</f>
        <v>#N/A</v>
      </c>
      <c r="V77" s="516" t="e">
        <f>'CA2 Detail'!V77-'Prior Year - CA2'!V77</f>
        <v>#N/A</v>
      </c>
      <c r="W77" s="516" t="e">
        <f>'CA2 Detail'!W77-'Prior Year - CA2'!W77</f>
        <v>#N/A</v>
      </c>
      <c r="X77" s="516" t="e">
        <f>'CA2 Detail'!X77-'Prior Year - CA2'!X77</f>
        <v>#N/A</v>
      </c>
      <c r="Y77" s="516" t="e">
        <f>'CA2 Detail'!Y77-'Prior Year - CA2'!Y77</f>
        <v>#N/A</v>
      </c>
      <c r="Z77" s="516">
        <f>'CA2 Detail'!Z77-'Prior Year - CA2'!Z77</f>
        <v>0</v>
      </c>
      <c r="AA77" s="516" t="e">
        <f>'CA2 Detail'!AA77-'Prior Year - CA2'!AA77</f>
        <v>#N/A</v>
      </c>
      <c r="AB77" s="516" t="e">
        <f>'CA2 Detail'!AB77-'Prior Year - CA2'!AB77</f>
        <v>#N/A</v>
      </c>
      <c r="AC77" s="35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5.75">
      <c r="A78" s="39"/>
      <c r="B78" s="509"/>
      <c r="C78" s="509"/>
      <c r="D78" s="509"/>
      <c r="E78" s="509"/>
      <c r="F78" s="509"/>
      <c r="G78" s="509"/>
      <c r="H78" s="509"/>
      <c r="I78" s="509"/>
      <c r="J78" s="509"/>
      <c r="K78" s="509"/>
      <c r="L78" s="510"/>
      <c r="M78" s="510"/>
      <c r="N78" s="510"/>
      <c r="O78" s="510"/>
      <c r="P78" s="511"/>
      <c r="Q78" s="510"/>
      <c r="R78" s="510"/>
      <c r="S78" s="510"/>
      <c r="T78" s="510"/>
      <c r="U78" s="511"/>
      <c r="V78" s="511"/>
      <c r="W78" s="511"/>
      <c r="X78" s="511"/>
      <c r="Y78" s="512"/>
      <c r="Z78" s="513"/>
      <c r="AA78" s="513"/>
      <c r="AB78" s="513"/>
      <c r="AC78" s="35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ht="15.75">
      <c r="A79" s="39" t="s">
        <v>36</v>
      </c>
      <c r="B79" s="516">
        <f>'CA2 Detail'!B79-'Prior Year - CA2'!B79</f>
        <v>0</v>
      </c>
      <c r="C79" s="516">
        <f>'CA2 Detail'!C79-'Prior Year - CA2'!C79</f>
        <v>0</v>
      </c>
      <c r="D79" s="516">
        <f>'CA2 Detail'!D79-'Prior Year - CA2'!D79</f>
        <v>0</v>
      </c>
      <c r="E79" s="516">
        <f>'CA2 Detail'!E79-'Prior Year - CA2'!E79</f>
        <v>0</v>
      </c>
      <c r="F79" s="516">
        <f>'CA2 Detail'!F79-'Prior Year - CA2'!F79</f>
        <v>0</v>
      </c>
      <c r="G79" s="516">
        <f>'CA2 Detail'!G79-'Prior Year - CA2'!G79</f>
        <v>0</v>
      </c>
      <c r="H79" s="516">
        <f>'CA2 Detail'!H79-'Prior Year - CA2'!H79</f>
        <v>0</v>
      </c>
      <c r="I79" s="516">
        <f>'CA2 Detail'!I79-'Prior Year - CA2'!I79</f>
        <v>0</v>
      </c>
      <c r="J79" s="516">
        <f>'CA2 Detail'!J79-'Prior Year - CA2'!J79</f>
        <v>0</v>
      </c>
      <c r="K79" s="516">
        <f>'CA2 Detail'!K79-'Prior Year - CA2'!K79</f>
        <v>0</v>
      </c>
      <c r="L79" s="516">
        <f>'CA2 Detail'!L79-'Prior Year - CA2'!L79</f>
        <v>0</v>
      </c>
      <c r="M79" s="516">
        <f>'CA2 Detail'!M79-'Prior Year - CA2'!M79</f>
        <v>0</v>
      </c>
      <c r="N79" s="516">
        <f>'CA2 Detail'!N79-'Prior Year - CA2'!N79</f>
        <v>0</v>
      </c>
      <c r="O79" s="516" t="e">
        <f>'CA2 Detail'!O79-'Prior Year - CA2'!O79</f>
        <v>#N/A</v>
      </c>
      <c r="P79" s="516" t="e">
        <f>'CA2 Detail'!P79-'Prior Year - CA2'!P79</f>
        <v>#N/A</v>
      </c>
      <c r="Q79" s="516">
        <f>'CA2 Detail'!Q79-'Prior Year - CA2'!Q79</f>
        <v>0</v>
      </c>
      <c r="R79" s="516">
        <f>'CA2 Detail'!R79-'Prior Year - CA2'!R79</f>
        <v>0</v>
      </c>
      <c r="S79" s="516">
        <f>'CA2 Detail'!S79-'Prior Year - CA2'!S79</f>
        <v>0</v>
      </c>
      <c r="T79" s="516" t="e">
        <f>'CA2 Detail'!T79-'Prior Year - CA2'!T79</f>
        <v>#N/A</v>
      </c>
      <c r="U79" s="516" t="e">
        <f>'CA2 Detail'!U79-'Prior Year - CA2'!U79</f>
        <v>#N/A</v>
      </c>
      <c r="V79" s="516" t="e">
        <f>'CA2 Detail'!V79-'Prior Year - CA2'!V79</f>
        <v>#N/A</v>
      </c>
      <c r="W79" s="516" t="e">
        <f>'CA2 Detail'!W79-'Prior Year - CA2'!W79</f>
        <v>#N/A</v>
      </c>
      <c r="X79" s="516" t="e">
        <f>'CA2 Detail'!X79-'Prior Year - CA2'!X79</f>
        <v>#N/A</v>
      </c>
      <c r="Y79" s="516" t="e">
        <f>'CA2 Detail'!Y79-'Prior Year - CA2'!Y79</f>
        <v>#N/A</v>
      </c>
      <c r="Z79" s="516">
        <f>'CA2 Detail'!Z79-'Prior Year - CA2'!Z79</f>
        <v>0</v>
      </c>
      <c r="AA79" s="516" t="e">
        <f>'CA2 Detail'!AA79-'Prior Year - CA2'!AA79</f>
        <v>#N/A</v>
      </c>
      <c r="AB79" s="516" t="e">
        <f>'CA2 Detail'!AB79-'Prior Year - CA2'!AB79</f>
        <v>#N/A</v>
      </c>
      <c r="AC79" s="35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ht="15.75">
      <c r="A80" s="42"/>
      <c r="B80" s="509"/>
      <c r="C80" s="509"/>
      <c r="D80" s="509"/>
      <c r="E80" s="509"/>
      <c r="F80" s="509"/>
      <c r="G80" s="509"/>
      <c r="H80" s="509"/>
      <c r="I80" s="509"/>
      <c r="J80" s="509"/>
      <c r="K80" s="509" t="s">
        <v>141</v>
      </c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1"/>
      <c r="X80" s="511"/>
      <c r="Y80" s="512"/>
      <c r="Z80" s="513"/>
      <c r="AA80" s="513"/>
      <c r="AB80" s="513"/>
      <c r="AC80" s="35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ht="15.75">
      <c r="A81" s="39" t="s">
        <v>37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516"/>
      <c r="X81" s="516"/>
      <c r="Y81" s="517"/>
      <c r="Z81" s="520"/>
      <c r="AA81" s="520"/>
      <c r="AB81" s="520"/>
      <c r="AC81" s="35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>
      <c r="A82" s="35" t="s">
        <v>38</v>
      </c>
      <c r="B82" s="516">
        <f>'CA2 Detail'!B82-'Prior Year - CA2'!B82</f>
        <v>0</v>
      </c>
      <c r="C82" s="516">
        <f>'CA2 Detail'!C82-'Prior Year - CA2'!C82</f>
        <v>0</v>
      </c>
      <c r="D82" s="516">
        <f>'CA2 Detail'!D82-'Prior Year - CA2'!D82</f>
        <v>0</v>
      </c>
      <c r="E82" s="516">
        <f>'CA2 Detail'!E82-'Prior Year - CA2'!E82</f>
        <v>0</v>
      </c>
      <c r="F82" s="516">
        <f>'CA2 Detail'!F82-'Prior Year - CA2'!F82</f>
        <v>0</v>
      </c>
      <c r="G82" s="516">
        <f>'CA2 Detail'!G82-'Prior Year - CA2'!G82</f>
        <v>0</v>
      </c>
      <c r="H82" s="516">
        <f>'CA2 Detail'!H82-'Prior Year - CA2'!H82</f>
        <v>0</v>
      </c>
      <c r="I82" s="516">
        <f>'CA2 Detail'!I82-'Prior Year - CA2'!I82</f>
        <v>0</v>
      </c>
      <c r="J82" s="516">
        <f>'CA2 Detail'!J82-'Prior Year - CA2'!J82</f>
        <v>0</v>
      </c>
      <c r="K82" s="516">
        <f>'CA2 Detail'!K82-'Prior Year - CA2'!K82</f>
        <v>0</v>
      </c>
      <c r="L82" s="516">
        <f>'CA2 Detail'!L82-'Prior Year - CA2'!L82</f>
        <v>0</v>
      </c>
      <c r="M82" s="516">
        <f>'CA2 Detail'!M82-'Prior Year - CA2'!M82</f>
        <v>0</v>
      </c>
      <c r="N82" s="516">
        <f>'CA2 Detail'!N82-'Prior Year - CA2'!N82</f>
        <v>0</v>
      </c>
      <c r="O82" s="516" t="e">
        <f>'CA2 Detail'!O82-'Prior Year - CA2'!O82</f>
        <v>#N/A</v>
      </c>
      <c r="P82" s="516" t="e">
        <f>'CA2 Detail'!P82-'Prior Year - CA2'!P82</f>
        <v>#N/A</v>
      </c>
      <c r="Q82" s="516">
        <f>'CA2 Detail'!Q82-'Prior Year - CA2'!Q82</f>
        <v>0</v>
      </c>
      <c r="R82" s="516">
        <f>'CA2 Detail'!R82-'Prior Year - CA2'!R82</f>
        <v>0</v>
      </c>
      <c r="S82" s="516">
        <f>'CA2 Detail'!S82-'Prior Year - CA2'!S82</f>
        <v>0</v>
      </c>
      <c r="T82" s="516" t="e">
        <f>'CA2 Detail'!T82-'Prior Year - CA2'!T82</f>
        <v>#N/A</v>
      </c>
      <c r="U82" s="516" t="e">
        <f>'CA2 Detail'!U82-'Prior Year - CA2'!U82</f>
        <v>#N/A</v>
      </c>
      <c r="V82" s="516" t="e">
        <f>'CA2 Detail'!V82-'Prior Year - CA2'!V82</f>
        <v>#N/A</v>
      </c>
      <c r="W82" s="516" t="e">
        <f>'CA2 Detail'!W82-'Prior Year - CA2'!W82</f>
        <v>#N/A</v>
      </c>
      <c r="X82" s="516" t="e">
        <f>'CA2 Detail'!X82-'Prior Year - CA2'!X82</f>
        <v>#N/A</v>
      </c>
      <c r="Y82" s="516" t="e">
        <f>'CA2 Detail'!Y82-'Prior Year - CA2'!Y82</f>
        <v>#N/A</v>
      </c>
      <c r="Z82" s="516">
        <f>'CA2 Detail'!Z82-'Prior Year - CA2'!Z82</f>
        <v>0</v>
      </c>
      <c r="AA82" s="516" t="e">
        <f>'CA2 Detail'!AA82-'Prior Year - CA2'!AA82</f>
        <v>#N/A</v>
      </c>
      <c r="AB82" s="516" t="e">
        <f>'CA2 Detail'!AB82-'Prior Year - CA2'!AB82</f>
        <v>#N/A</v>
      </c>
      <c r="AC82" s="35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>
      <c r="A83" s="35" t="s">
        <v>39</v>
      </c>
      <c r="B83" s="516">
        <f>'CA2 Detail'!B83-'Prior Year - CA2'!B83</f>
        <v>0</v>
      </c>
      <c r="C83" s="516">
        <f>'CA2 Detail'!C83-'Prior Year - CA2'!C83</f>
        <v>0</v>
      </c>
      <c r="D83" s="516">
        <f>'CA2 Detail'!D83-'Prior Year - CA2'!D83</f>
        <v>0</v>
      </c>
      <c r="E83" s="516">
        <f>'CA2 Detail'!E83-'Prior Year - CA2'!E83</f>
        <v>0</v>
      </c>
      <c r="F83" s="516">
        <f>'CA2 Detail'!F83-'Prior Year - CA2'!F83</f>
        <v>0</v>
      </c>
      <c r="G83" s="516">
        <f>'CA2 Detail'!G83-'Prior Year - CA2'!G83</f>
        <v>0</v>
      </c>
      <c r="H83" s="516">
        <f>'CA2 Detail'!H83-'Prior Year - CA2'!H83</f>
        <v>0</v>
      </c>
      <c r="I83" s="516">
        <f>'CA2 Detail'!I83-'Prior Year - CA2'!I83</f>
        <v>0</v>
      </c>
      <c r="J83" s="516">
        <f>'CA2 Detail'!J83-'Prior Year - CA2'!J83</f>
        <v>0</v>
      </c>
      <c r="K83" s="516">
        <f>'CA2 Detail'!K83-'Prior Year - CA2'!K83</f>
        <v>0</v>
      </c>
      <c r="L83" s="516">
        <f>'CA2 Detail'!L83-'Prior Year - CA2'!L83</f>
        <v>0</v>
      </c>
      <c r="M83" s="516">
        <f>'CA2 Detail'!M83-'Prior Year - CA2'!M83</f>
        <v>0</v>
      </c>
      <c r="N83" s="516">
        <f>'CA2 Detail'!N83-'Prior Year - CA2'!N83</f>
        <v>0</v>
      </c>
      <c r="O83" s="516" t="e">
        <f>'CA2 Detail'!O83-'Prior Year - CA2'!O83</f>
        <v>#N/A</v>
      </c>
      <c r="P83" s="516" t="e">
        <f>'CA2 Detail'!P83-'Prior Year - CA2'!P83</f>
        <v>#N/A</v>
      </c>
      <c r="Q83" s="516">
        <f>'CA2 Detail'!Q83-'Prior Year - CA2'!Q83</f>
        <v>0</v>
      </c>
      <c r="R83" s="516">
        <f>'CA2 Detail'!R83-'Prior Year - CA2'!R83</f>
        <v>0</v>
      </c>
      <c r="S83" s="516">
        <f>'CA2 Detail'!S83-'Prior Year - CA2'!S83</f>
        <v>0</v>
      </c>
      <c r="T83" s="516" t="e">
        <f>'CA2 Detail'!T83-'Prior Year - CA2'!T83</f>
        <v>#N/A</v>
      </c>
      <c r="U83" s="516" t="e">
        <f>'CA2 Detail'!U83-'Prior Year - CA2'!U83</f>
        <v>#N/A</v>
      </c>
      <c r="V83" s="516" t="e">
        <f>'CA2 Detail'!V83-'Prior Year - CA2'!V83</f>
        <v>#N/A</v>
      </c>
      <c r="W83" s="516" t="e">
        <f>'CA2 Detail'!W83-'Prior Year - CA2'!W83</f>
        <v>#N/A</v>
      </c>
      <c r="X83" s="516" t="e">
        <f>'CA2 Detail'!X83-'Prior Year - CA2'!X83</f>
        <v>#N/A</v>
      </c>
      <c r="Y83" s="516" t="e">
        <f>'CA2 Detail'!Y83-'Prior Year - CA2'!Y83</f>
        <v>#N/A</v>
      </c>
      <c r="Z83" s="516">
        <f>'CA2 Detail'!Z83-'Prior Year - CA2'!Z83</f>
        <v>0</v>
      </c>
      <c r="AA83" s="516" t="e">
        <f>'CA2 Detail'!AA83-'Prior Year - CA2'!AA83</f>
        <v>#N/A</v>
      </c>
      <c r="AB83" s="516" t="e">
        <f>'CA2 Detail'!AB83-'Prior Year - CA2'!AB83</f>
        <v>#N/A</v>
      </c>
      <c r="AC83" s="35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>
      <c r="A84" s="35" t="s">
        <v>40</v>
      </c>
      <c r="B84" s="516">
        <f>'CA2 Detail'!B84-'Prior Year - CA2'!B84</f>
        <v>0</v>
      </c>
      <c r="C84" s="516">
        <f>'CA2 Detail'!C84-'Prior Year - CA2'!C84</f>
        <v>0</v>
      </c>
      <c r="D84" s="516">
        <f>'CA2 Detail'!D84-'Prior Year - CA2'!D84</f>
        <v>0</v>
      </c>
      <c r="E84" s="516">
        <f>'CA2 Detail'!E84-'Prior Year - CA2'!E84</f>
        <v>0</v>
      </c>
      <c r="F84" s="516">
        <f>'CA2 Detail'!F84-'Prior Year - CA2'!F84</f>
        <v>0</v>
      </c>
      <c r="G84" s="516">
        <f>'CA2 Detail'!G84-'Prior Year - CA2'!G84</f>
        <v>0</v>
      </c>
      <c r="H84" s="516">
        <f>'CA2 Detail'!H84-'Prior Year - CA2'!H84</f>
        <v>0</v>
      </c>
      <c r="I84" s="516">
        <f>'CA2 Detail'!I84-'Prior Year - CA2'!I84</f>
        <v>0</v>
      </c>
      <c r="J84" s="516">
        <f>'CA2 Detail'!J84-'Prior Year - CA2'!J84</f>
        <v>0</v>
      </c>
      <c r="K84" s="516">
        <f>'CA2 Detail'!K84-'Prior Year - CA2'!K84</f>
        <v>0</v>
      </c>
      <c r="L84" s="516">
        <f>'CA2 Detail'!L84-'Prior Year - CA2'!L84</f>
        <v>0</v>
      </c>
      <c r="M84" s="516">
        <f>'CA2 Detail'!M84-'Prior Year - CA2'!M84</f>
        <v>0</v>
      </c>
      <c r="N84" s="516">
        <f>'CA2 Detail'!N84-'Prior Year - CA2'!N84</f>
        <v>0</v>
      </c>
      <c r="O84" s="516" t="e">
        <f>'CA2 Detail'!O84-'Prior Year - CA2'!O84</f>
        <v>#N/A</v>
      </c>
      <c r="P84" s="516" t="e">
        <f>'CA2 Detail'!P84-'Prior Year - CA2'!P84</f>
        <v>#N/A</v>
      </c>
      <c r="Q84" s="516">
        <f>'CA2 Detail'!Q84-'Prior Year - CA2'!Q84</f>
        <v>0</v>
      </c>
      <c r="R84" s="516">
        <f>'CA2 Detail'!R84-'Prior Year - CA2'!R84</f>
        <v>0</v>
      </c>
      <c r="S84" s="516">
        <f>'CA2 Detail'!S84-'Prior Year - CA2'!S84</f>
        <v>0</v>
      </c>
      <c r="T84" s="516" t="e">
        <f>'CA2 Detail'!T84-'Prior Year - CA2'!T84</f>
        <v>#N/A</v>
      </c>
      <c r="U84" s="516" t="e">
        <f>'CA2 Detail'!U84-'Prior Year - CA2'!U84</f>
        <v>#N/A</v>
      </c>
      <c r="V84" s="516" t="e">
        <f>'CA2 Detail'!V84-'Prior Year - CA2'!V84</f>
        <v>#N/A</v>
      </c>
      <c r="W84" s="516" t="e">
        <f>'CA2 Detail'!W84-'Prior Year - CA2'!W84</f>
        <v>#N/A</v>
      </c>
      <c r="X84" s="516" t="e">
        <f>'CA2 Detail'!X84-'Prior Year - CA2'!X84</f>
        <v>#N/A</v>
      </c>
      <c r="Y84" s="516" t="e">
        <f>'CA2 Detail'!Y84-'Prior Year - CA2'!Y84</f>
        <v>#N/A</v>
      </c>
      <c r="Z84" s="516">
        <f>'CA2 Detail'!Z84-'Prior Year - CA2'!Z84</f>
        <v>0</v>
      </c>
      <c r="AA84" s="516" t="e">
        <f>'CA2 Detail'!AA84-'Prior Year - CA2'!AA84</f>
        <v>#N/A</v>
      </c>
      <c r="AB84" s="516" t="e">
        <f>'CA2 Detail'!AB84-'Prior Year - CA2'!AB84</f>
        <v>#N/A</v>
      </c>
      <c r="AC84" s="35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>
      <c r="A85" s="35" t="s">
        <v>41</v>
      </c>
      <c r="B85" s="516">
        <f>'CA2 Detail'!B85-'Prior Year - CA2'!B85</f>
        <v>0</v>
      </c>
      <c r="C85" s="516">
        <f>'CA2 Detail'!C85-'Prior Year - CA2'!C85</f>
        <v>0</v>
      </c>
      <c r="D85" s="516">
        <f>'CA2 Detail'!D85-'Prior Year - CA2'!D85</f>
        <v>0</v>
      </c>
      <c r="E85" s="516">
        <f>'CA2 Detail'!E85-'Prior Year - CA2'!E85</f>
        <v>0</v>
      </c>
      <c r="F85" s="516">
        <f>'CA2 Detail'!F85-'Prior Year - CA2'!F85</f>
        <v>0</v>
      </c>
      <c r="G85" s="516">
        <f>'CA2 Detail'!G85-'Prior Year - CA2'!G85</f>
        <v>0</v>
      </c>
      <c r="H85" s="516">
        <f>'CA2 Detail'!H85-'Prior Year - CA2'!H85</f>
        <v>0</v>
      </c>
      <c r="I85" s="516">
        <f>'CA2 Detail'!I85-'Prior Year - CA2'!I85</f>
        <v>0</v>
      </c>
      <c r="J85" s="516">
        <f>'CA2 Detail'!J85-'Prior Year - CA2'!J85</f>
        <v>0</v>
      </c>
      <c r="K85" s="516">
        <f>'CA2 Detail'!K85-'Prior Year - CA2'!K85</f>
        <v>0</v>
      </c>
      <c r="L85" s="516">
        <f>'CA2 Detail'!L85-'Prior Year - CA2'!L85</f>
        <v>0</v>
      </c>
      <c r="M85" s="516">
        <f>'CA2 Detail'!M85-'Prior Year - CA2'!M85</f>
        <v>0</v>
      </c>
      <c r="N85" s="516">
        <f>'CA2 Detail'!N85-'Prior Year - CA2'!N85</f>
        <v>0</v>
      </c>
      <c r="O85" s="516" t="e">
        <f>'CA2 Detail'!O85-'Prior Year - CA2'!O85</f>
        <v>#N/A</v>
      </c>
      <c r="P85" s="516" t="e">
        <f>'CA2 Detail'!P85-'Prior Year - CA2'!P85</f>
        <v>#N/A</v>
      </c>
      <c r="Q85" s="516">
        <f>'CA2 Detail'!Q85-'Prior Year - CA2'!Q85</f>
        <v>0</v>
      </c>
      <c r="R85" s="516">
        <f>'CA2 Detail'!R85-'Prior Year - CA2'!R85</f>
        <v>0</v>
      </c>
      <c r="S85" s="516">
        <f>'CA2 Detail'!S85-'Prior Year - CA2'!S85</f>
        <v>0</v>
      </c>
      <c r="T85" s="516" t="e">
        <f>'CA2 Detail'!T85-'Prior Year - CA2'!T85</f>
        <v>#N/A</v>
      </c>
      <c r="U85" s="516" t="e">
        <f>'CA2 Detail'!U85-'Prior Year - CA2'!U85</f>
        <v>#N/A</v>
      </c>
      <c r="V85" s="516" t="e">
        <f>'CA2 Detail'!V85-'Prior Year - CA2'!V85</f>
        <v>#N/A</v>
      </c>
      <c r="W85" s="516" t="e">
        <f>'CA2 Detail'!W85-'Prior Year - CA2'!W85</f>
        <v>#N/A</v>
      </c>
      <c r="X85" s="516" t="e">
        <f>'CA2 Detail'!X85-'Prior Year - CA2'!X85</f>
        <v>#N/A</v>
      </c>
      <c r="Y85" s="516" t="e">
        <f>'CA2 Detail'!Y85-'Prior Year - CA2'!Y85</f>
        <v>#N/A</v>
      </c>
      <c r="Z85" s="516">
        <f>'CA2 Detail'!Z85-'Prior Year - CA2'!Z85</f>
        <v>0</v>
      </c>
      <c r="AA85" s="516" t="e">
        <f>'CA2 Detail'!AA85-'Prior Year - CA2'!AA85</f>
        <v>#N/A</v>
      </c>
      <c r="AB85" s="516" t="e">
        <f>'CA2 Detail'!AB85-'Prior Year - CA2'!AB85</f>
        <v>#N/A</v>
      </c>
      <c r="AC85" s="35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>
      <c r="A86" s="35" t="s">
        <v>42</v>
      </c>
      <c r="B86" s="516">
        <f>'CA2 Detail'!B86-'Prior Year - CA2'!B86</f>
        <v>0</v>
      </c>
      <c r="C86" s="516">
        <f>'CA2 Detail'!C86-'Prior Year - CA2'!C86</f>
        <v>0</v>
      </c>
      <c r="D86" s="516">
        <f>'CA2 Detail'!D86-'Prior Year - CA2'!D86</f>
        <v>0</v>
      </c>
      <c r="E86" s="516">
        <f>'CA2 Detail'!E86-'Prior Year - CA2'!E86</f>
        <v>0</v>
      </c>
      <c r="F86" s="516">
        <f>'CA2 Detail'!F86-'Prior Year - CA2'!F86</f>
        <v>0</v>
      </c>
      <c r="G86" s="516">
        <f>'CA2 Detail'!G86-'Prior Year - CA2'!G86</f>
        <v>0</v>
      </c>
      <c r="H86" s="516">
        <f>'CA2 Detail'!H86-'Prior Year - CA2'!H86</f>
        <v>0</v>
      </c>
      <c r="I86" s="516">
        <f>'CA2 Detail'!I86-'Prior Year - CA2'!I86</f>
        <v>0</v>
      </c>
      <c r="J86" s="516">
        <f>'CA2 Detail'!J86-'Prior Year - CA2'!J86</f>
        <v>0</v>
      </c>
      <c r="K86" s="516">
        <f>'CA2 Detail'!K86-'Prior Year - CA2'!K86</f>
        <v>0</v>
      </c>
      <c r="L86" s="516">
        <f>'CA2 Detail'!L86-'Prior Year - CA2'!L86</f>
        <v>0</v>
      </c>
      <c r="M86" s="516">
        <f>'CA2 Detail'!M86-'Prior Year - CA2'!M86</f>
        <v>0</v>
      </c>
      <c r="N86" s="516">
        <f>'CA2 Detail'!N86-'Prior Year - CA2'!N86</f>
        <v>0</v>
      </c>
      <c r="O86" s="516" t="e">
        <f>'CA2 Detail'!O86-'Prior Year - CA2'!O86</f>
        <v>#N/A</v>
      </c>
      <c r="P86" s="516" t="e">
        <f>'CA2 Detail'!P86-'Prior Year - CA2'!P86</f>
        <v>#N/A</v>
      </c>
      <c r="Q86" s="516">
        <f>'CA2 Detail'!Q86-'Prior Year - CA2'!Q86</f>
        <v>0</v>
      </c>
      <c r="R86" s="516">
        <f>'CA2 Detail'!R86-'Prior Year - CA2'!R86</f>
        <v>0</v>
      </c>
      <c r="S86" s="516">
        <f>'CA2 Detail'!S86-'Prior Year - CA2'!S86</f>
        <v>0</v>
      </c>
      <c r="T86" s="516" t="e">
        <f>'CA2 Detail'!T86-'Prior Year - CA2'!T86</f>
        <v>#N/A</v>
      </c>
      <c r="U86" s="516" t="e">
        <f>'CA2 Detail'!U86-'Prior Year - CA2'!U86</f>
        <v>#N/A</v>
      </c>
      <c r="V86" s="516" t="e">
        <f>'CA2 Detail'!V86-'Prior Year - CA2'!V86</f>
        <v>#N/A</v>
      </c>
      <c r="W86" s="516" t="e">
        <f>'CA2 Detail'!W86-'Prior Year - CA2'!W86</f>
        <v>#N/A</v>
      </c>
      <c r="X86" s="516" t="e">
        <f>'CA2 Detail'!X86-'Prior Year - CA2'!X86</f>
        <v>#N/A</v>
      </c>
      <c r="Y86" s="516" t="e">
        <f>'CA2 Detail'!Y86-'Prior Year - CA2'!Y86</f>
        <v>#N/A</v>
      </c>
      <c r="Z86" s="516">
        <f>'CA2 Detail'!Z86-'Prior Year - CA2'!Z86</f>
        <v>0</v>
      </c>
      <c r="AA86" s="516" t="e">
        <f>'CA2 Detail'!AA86-'Prior Year - CA2'!AA86</f>
        <v>#N/A</v>
      </c>
      <c r="AB86" s="516" t="e">
        <f>'CA2 Detail'!AB86-'Prior Year - CA2'!AB86</f>
        <v>#N/A</v>
      </c>
      <c r="AC86" s="35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>
      <c r="A87" s="35" t="s">
        <v>43</v>
      </c>
      <c r="B87" s="516">
        <f>'CA2 Detail'!B87-'Prior Year - CA2'!B87</f>
        <v>0</v>
      </c>
      <c r="C87" s="516">
        <f>'CA2 Detail'!C87-'Prior Year - CA2'!C87</f>
        <v>0</v>
      </c>
      <c r="D87" s="516">
        <f>'CA2 Detail'!D87-'Prior Year - CA2'!D87</f>
        <v>0</v>
      </c>
      <c r="E87" s="516">
        <f>'CA2 Detail'!E87-'Prior Year - CA2'!E87</f>
        <v>0</v>
      </c>
      <c r="F87" s="516">
        <f>'CA2 Detail'!F87-'Prior Year - CA2'!F87</f>
        <v>0</v>
      </c>
      <c r="G87" s="516">
        <f>'CA2 Detail'!G87-'Prior Year - CA2'!G87</f>
        <v>0</v>
      </c>
      <c r="H87" s="516">
        <f>'CA2 Detail'!H87-'Prior Year - CA2'!H87</f>
        <v>0</v>
      </c>
      <c r="I87" s="516">
        <f>'CA2 Detail'!I87-'Prior Year - CA2'!I87</f>
        <v>0</v>
      </c>
      <c r="J87" s="516">
        <f>'CA2 Detail'!J87-'Prior Year - CA2'!J87</f>
        <v>0</v>
      </c>
      <c r="K87" s="516">
        <f>'CA2 Detail'!K87-'Prior Year - CA2'!K87</f>
        <v>0</v>
      </c>
      <c r="L87" s="516">
        <f>'CA2 Detail'!L87-'Prior Year - CA2'!L87</f>
        <v>0</v>
      </c>
      <c r="M87" s="516">
        <f>'CA2 Detail'!M87-'Prior Year - CA2'!M87</f>
        <v>0</v>
      </c>
      <c r="N87" s="516">
        <f>'CA2 Detail'!N87-'Prior Year - CA2'!N87</f>
        <v>0</v>
      </c>
      <c r="O87" s="516" t="e">
        <f>'CA2 Detail'!O87-'Prior Year - CA2'!O87</f>
        <v>#N/A</v>
      </c>
      <c r="P87" s="516" t="e">
        <f>'CA2 Detail'!P87-'Prior Year - CA2'!P87</f>
        <v>#N/A</v>
      </c>
      <c r="Q87" s="516">
        <f>'CA2 Detail'!Q87-'Prior Year - CA2'!Q87</f>
        <v>0</v>
      </c>
      <c r="R87" s="516">
        <f>'CA2 Detail'!R87-'Prior Year - CA2'!R87</f>
        <v>0</v>
      </c>
      <c r="S87" s="516">
        <f>'CA2 Detail'!S87-'Prior Year - CA2'!S87</f>
        <v>0</v>
      </c>
      <c r="T87" s="516" t="e">
        <f>'CA2 Detail'!T87-'Prior Year - CA2'!T87</f>
        <v>#N/A</v>
      </c>
      <c r="U87" s="516" t="e">
        <f>'CA2 Detail'!U87-'Prior Year - CA2'!U87</f>
        <v>#N/A</v>
      </c>
      <c r="V87" s="516" t="e">
        <f>'CA2 Detail'!V87-'Prior Year - CA2'!V87</f>
        <v>#N/A</v>
      </c>
      <c r="W87" s="516" t="e">
        <f>'CA2 Detail'!W87-'Prior Year - CA2'!W87</f>
        <v>#N/A</v>
      </c>
      <c r="X87" s="516" t="e">
        <f>'CA2 Detail'!X87-'Prior Year - CA2'!X87</f>
        <v>#N/A</v>
      </c>
      <c r="Y87" s="516" t="e">
        <f>'CA2 Detail'!Y87-'Prior Year - CA2'!Y87</f>
        <v>#N/A</v>
      </c>
      <c r="Z87" s="516">
        <f>'CA2 Detail'!Z87-'Prior Year - CA2'!Z87</f>
        <v>0</v>
      </c>
      <c r="AA87" s="516" t="e">
        <f>'CA2 Detail'!AA87-'Prior Year - CA2'!AA87</f>
        <v>#N/A</v>
      </c>
      <c r="AB87" s="516" t="e">
        <f>'CA2 Detail'!AB87-'Prior Year - CA2'!AB87</f>
        <v>#N/A</v>
      </c>
      <c r="AC87" s="35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>
      <c r="A88" s="35" t="s">
        <v>44</v>
      </c>
      <c r="B88" s="516">
        <f>'CA2 Detail'!B88-'Prior Year - CA2'!B88</f>
        <v>0</v>
      </c>
      <c r="C88" s="516">
        <f>'CA2 Detail'!C88-'Prior Year - CA2'!C88</f>
        <v>0</v>
      </c>
      <c r="D88" s="516">
        <f>'CA2 Detail'!D88-'Prior Year - CA2'!D88</f>
        <v>0</v>
      </c>
      <c r="E88" s="516">
        <f>'CA2 Detail'!E88-'Prior Year - CA2'!E88</f>
        <v>0</v>
      </c>
      <c r="F88" s="516">
        <f>'CA2 Detail'!F88-'Prior Year - CA2'!F88</f>
        <v>0</v>
      </c>
      <c r="G88" s="516">
        <f>'CA2 Detail'!G88-'Prior Year - CA2'!G88</f>
        <v>0</v>
      </c>
      <c r="H88" s="516">
        <f>'CA2 Detail'!H88-'Prior Year - CA2'!H88</f>
        <v>0</v>
      </c>
      <c r="I88" s="516">
        <f>'CA2 Detail'!I88-'Prior Year - CA2'!I88</f>
        <v>0</v>
      </c>
      <c r="J88" s="516">
        <f>'CA2 Detail'!J88-'Prior Year - CA2'!J88</f>
        <v>0</v>
      </c>
      <c r="K88" s="516">
        <f>'CA2 Detail'!K88-'Prior Year - CA2'!K88</f>
        <v>0</v>
      </c>
      <c r="L88" s="516">
        <f>'CA2 Detail'!L88-'Prior Year - CA2'!L88</f>
        <v>0</v>
      </c>
      <c r="M88" s="516">
        <f>'CA2 Detail'!M88-'Prior Year - CA2'!M88</f>
        <v>0</v>
      </c>
      <c r="N88" s="516">
        <f>'CA2 Detail'!N88-'Prior Year - CA2'!N88</f>
        <v>0</v>
      </c>
      <c r="O88" s="516" t="e">
        <f>'CA2 Detail'!O88-'Prior Year - CA2'!O88</f>
        <v>#N/A</v>
      </c>
      <c r="P88" s="516" t="e">
        <f>'CA2 Detail'!P88-'Prior Year - CA2'!P88</f>
        <v>#N/A</v>
      </c>
      <c r="Q88" s="516">
        <f>'CA2 Detail'!Q88-'Prior Year - CA2'!Q88</f>
        <v>0</v>
      </c>
      <c r="R88" s="516">
        <f>'CA2 Detail'!R88-'Prior Year - CA2'!R88</f>
        <v>0</v>
      </c>
      <c r="S88" s="516">
        <f>'CA2 Detail'!S88-'Prior Year - CA2'!S88</f>
        <v>0</v>
      </c>
      <c r="T88" s="516" t="e">
        <f>'CA2 Detail'!T88-'Prior Year - CA2'!T88</f>
        <v>#N/A</v>
      </c>
      <c r="U88" s="516" t="e">
        <f>'CA2 Detail'!U88-'Prior Year - CA2'!U88</f>
        <v>#N/A</v>
      </c>
      <c r="V88" s="516" t="e">
        <f>'CA2 Detail'!V88-'Prior Year - CA2'!V88</f>
        <v>#N/A</v>
      </c>
      <c r="W88" s="516" t="e">
        <f>'CA2 Detail'!W88-'Prior Year - CA2'!W88</f>
        <v>#N/A</v>
      </c>
      <c r="X88" s="516" t="e">
        <f>'CA2 Detail'!X88-'Prior Year - CA2'!X88</f>
        <v>#N/A</v>
      </c>
      <c r="Y88" s="516" t="e">
        <f>'CA2 Detail'!Y88-'Prior Year - CA2'!Y88</f>
        <v>#N/A</v>
      </c>
      <c r="Z88" s="516">
        <f>'CA2 Detail'!Z88-'Prior Year - CA2'!Z88</f>
        <v>0</v>
      </c>
      <c r="AA88" s="516" t="e">
        <f>'CA2 Detail'!AA88-'Prior Year - CA2'!AA88</f>
        <v>#N/A</v>
      </c>
      <c r="AB88" s="516" t="e">
        <f>'CA2 Detail'!AB88-'Prior Year - CA2'!AB88</f>
        <v>#N/A</v>
      </c>
      <c r="AC88" s="35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55" t="e">
        <f>$P$88+$U$88</f>
        <v>#N/A</v>
      </c>
    </row>
    <row r="89" spans="1:40" ht="15.75">
      <c r="A89" s="39"/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1"/>
      <c r="X89" s="511"/>
      <c r="Y89" s="512"/>
      <c r="Z89" s="513"/>
      <c r="AA89" s="513"/>
      <c r="AB89" s="513"/>
      <c r="AC89" s="35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ht="15.75">
      <c r="A90" s="39" t="s">
        <v>45</v>
      </c>
      <c r="B90" s="516">
        <f>'CA2 Detail'!B90-'Prior Year - CA2'!B90</f>
        <v>0</v>
      </c>
      <c r="C90" s="516">
        <f>'CA2 Detail'!C90-'Prior Year - CA2'!C90</f>
        <v>0</v>
      </c>
      <c r="D90" s="516">
        <f>'CA2 Detail'!D90-'Prior Year - CA2'!D90</f>
        <v>0</v>
      </c>
      <c r="E90" s="516">
        <f>'CA2 Detail'!E90-'Prior Year - CA2'!E90</f>
        <v>0</v>
      </c>
      <c r="F90" s="516">
        <f>'CA2 Detail'!F90-'Prior Year - CA2'!F90</f>
        <v>0</v>
      </c>
      <c r="G90" s="516">
        <f>'CA2 Detail'!G90-'Prior Year - CA2'!G90</f>
        <v>0</v>
      </c>
      <c r="H90" s="516">
        <f>'CA2 Detail'!H90-'Prior Year - CA2'!H90</f>
        <v>0</v>
      </c>
      <c r="I90" s="516">
        <f>'CA2 Detail'!I90-'Prior Year - CA2'!I90</f>
        <v>0</v>
      </c>
      <c r="J90" s="516">
        <f>'CA2 Detail'!J90-'Prior Year - CA2'!J90</f>
        <v>0</v>
      </c>
      <c r="K90" s="516">
        <f>'CA2 Detail'!K90-'Prior Year - CA2'!K90</f>
        <v>0</v>
      </c>
      <c r="L90" s="516">
        <f>'CA2 Detail'!L90-'Prior Year - CA2'!L90</f>
        <v>0</v>
      </c>
      <c r="M90" s="516">
        <f>'CA2 Detail'!M90-'Prior Year - CA2'!M90</f>
        <v>0</v>
      </c>
      <c r="N90" s="516">
        <f>'CA2 Detail'!N90-'Prior Year - CA2'!N90</f>
        <v>0</v>
      </c>
      <c r="O90" s="516" t="e">
        <f>'CA2 Detail'!O90-'Prior Year - CA2'!O90</f>
        <v>#N/A</v>
      </c>
      <c r="P90" s="516" t="e">
        <f>'CA2 Detail'!P90-'Prior Year - CA2'!P90</f>
        <v>#N/A</v>
      </c>
      <c r="Q90" s="516">
        <f>'CA2 Detail'!Q90-'Prior Year - CA2'!Q90</f>
        <v>0</v>
      </c>
      <c r="R90" s="516">
        <f>'CA2 Detail'!R90-'Prior Year - CA2'!R90</f>
        <v>0</v>
      </c>
      <c r="S90" s="516">
        <f>'CA2 Detail'!S90-'Prior Year - CA2'!S90</f>
        <v>0</v>
      </c>
      <c r="T90" s="516" t="e">
        <f>'CA2 Detail'!T90-'Prior Year - CA2'!T90</f>
        <v>#N/A</v>
      </c>
      <c r="U90" s="516" t="e">
        <f>'CA2 Detail'!U90-'Prior Year - CA2'!U90</f>
        <v>#N/A</v>
      </c>
      <c r="V90" s="516" t="e">
        <f>'CA2 Detail'!V90-'Prior Year - CA2'!V90</f>
        <v>#N/A</v>
      </c>
      <c r="W90" s="516" t="e">
        <f>'CA2 Detail'!W90-'Prior Year - CA2'!W90</f>
        <v>#N/A</v>
      </c>
      <c r="X90" s="516" t="e">
        <f>'CA2 Detail'!X90-'Prior Year - CA2'!X90</f>
        <v>#N/A</v>
      </c>
      <c r="Y90" s="516" t="e">
        <f>'CA2 Detail'!Y90-'Prior Year - CA2'!Y90</f>
        <v>#N/A</v>
      </c>
      <c r="Z90" s="516">
        <f>'CA2 Detail'!Z90-'Prior Year - CA2'!Z90</f>
        <v>0</v>
      </c>
      <c r="AA90" s="516" t="e">
        <f>'CA2 Detail'!AA90-'Prior Year - CA2'!AA90</f>
        <v>#N/A</v>
      </c>
      <c r="AB90" s="516" t="e">
        <f>'CA2 Detail'!AB90-'Prior Year - CA2'!AB90</f>
        <v>#N/A</v>
      </c>
      <c r="AC90" s="35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55" t="e">
        <f>$P$90+$U$90</f>
        <v>#N/A</v>
      </c>
    </row>
    <row r="91" spans="1:40" ht="15.75">
      <c r="A91" s="42"/>
      <c r="B91" s="509"/>
      <c r="C91" s="509"/>
      <c r="D91" s="509"/>
      <c r="E91" s="509"/>
      <c r="F91" s="509"/>
      <c r="G91" s="509"/>
      <c r="H91" s="509"/>
      <c r="I91" s="509"/>
      <c r="J91" s="509"/>
      <c r="K91" s="509" t="s">
        <v>141</v>
      </c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1"/>
      <c r="X91" s="511"/>
      <c r="Y91" s="512"/>
      <c r="Z91" s="513"/>
      <c r="AA91" s="513"/>
      <c r="AB91" s="513"/>
      <c r="AC91" s="35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ht="15.75">
      <c r="A92" s="39" t="s">
        <v>46</v>
      </c>
      <c r="B92" s="515"/>
      <c r="C92" s="515"/>
      <c r="D92" s="515"/>
      <c r="E92" s="515"/>
      <c r="F92" s="515"/>
      <c r="G92" s="515"/>
      <c r="H92" s="515"/>
      <c r="I92" s="515"/>
      <c r="J92" s="515"/>
      <c r="K92" s="515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516"/>
      <c r="X92" s="516"/>
      <c r="Y92" s="517"/>
      <c r="Z92" s="520"/>
      <c r="AA92" s="520"/>
      <c r="AB92" s="520"/>
      <c r="AC92" s="35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>
      <c r="A93" s="35" t="s">
        <v>47</v>
      </c>
      <c r="B93" s="516">
        <f>'CA2 Detail'!B93-'Prior Year - CA2'!B93</f>
        <v>0</v>
      </c>
      <c r="C93" s="516">
        <f>'CA2 Detail'!C93-'Prior Year - CA2'!C93</f>
        <v>0</v>
      </c>
      <c r="D93" s="516">
        <f>'CA2 Detail'!D93-'Prior Year - CA2'!D93</f>
        <v>0</v>
      </c>
      <c r="E93" s="516">
        <f>'CA2 Detail'!E93-'Prior Year - CA2'!E93</f>
        <v>0</v>
      </c>
      <c r="F93" s="516">
        <f>'CA2 Detail'!F93-'Prior Year - CA2'!F93</f>
        <v>0</v>
      </c>
      <c r="G93" s="516">
        <f>'CA2 Detail'!G93-'Prior Year - CA2'!G93</f>
        <v>0</v>
      </c>
      <c r="H93" s="516">
        <f>'CA2 Detail'!H93-'Prior Year - CA2'!H93</f>
        <v>0</v>
      </c>
      <c r="I93" s="516">
        <f>'CA2 Detail'!I93-'Prior Year - CA2'!I93</f>
        <v>0</v>
      </c>
      <c r="J93" s="516">
        <f>'CA2 Detail'!J93-'Prior Year - CA2'!J93</f>
        <v>0</v>
      </c>
      <c r="K93" s="516">
        <f>'CA2 Detail'!K93-'Prior Year - CA2'!K93</f>
        <v>0</v>
      </c>
      <c r="L93" s="516">
        <f>'CA2 Detail'!L93-'Prior Year - CA2'!L93</f>
        <v>0</v>
      </c>
      <c r="M93" s="516">
        <f>'CA2 Detail'!M93-'Prior Year - CA2'!M93</f>
        <v>0</v>
      </c>
      <c r="N93" s="516">
        <f>'CA2 Detail'!N93-'Prior Year - CA2'!N93</f>
        <v>0</v>
      </c>
      <c r="O93" s="516" t="e">
        <f>'CA2 Detail'!O93-'Prior Year - CA2'!O93</f>
        <v>#N/A</v>
      </c>
      <c r="P93" s="516" t="e">
        <f>'CA2 Detail'!P93-'Prior Year - CA2'!P93</f>
        <v>#N/A</v>
      </c>
      <c r="Q93" s="516">
        <f>'CA2 Detail'!Q93-'Prior Year - CA2'!Q93</f>
        <v>0</v>
      </c>
      <c r="R93" s="516">
        <f>'CA2 Detail'!R93-'Prior Year - CA2'!R93</f>
        <v>0</v>
      </c>
      <c r="S93" s="516">
        <f>'CA2 Detail'!S93-'Prior Year - CA2'!S93</f>
        <v>0</v>
      </c>
      <c r="T93" s="516" t="e">
        <f>'CA2 Detail'!T93-'Prior Year - CA2'!T93</f>
        <v>#N/A</v>
      </c>
      <c r="U93" s="516" t="e">
        <f>'CA2 Detail'!U93-'Prior Year - CA2'!U93</f>
        <v>#N/A</v>
      </c>
      <c r="V93" s="516" t="e">
        <f>'CA2 Detail'!V93-'Prior Year - CA2'!V93</f>
        <v>#N/A</v>
      </c>
      <c r="W93" s="516" t="e">
        <f>'CA2 Detail'!W93-'Prior Year - CA2'!W93</f>
        <v>#N/A</v>
      </c>
      <c r="X93" s="516" t="e">
        <f>'CA2 Detail'!X93-'Prior Year - CA2'!X93</f>
        <v>#N/A</v>
      </c>
      <c r="Y93" s="516" t="e">
        <f>'CA2 Detail'!Y93-'Prior Year - CA2'!Y93</f>
        <v>#N/A</v>
      </c>
      <c r="Z93" s="516">
        <f>'CA2 Detail'!Z93-'Prior Year - CA2'!Z93</f>
        <v>0</v>
      </c>
      <c r="AA93" s="516" t="e">
        <f>'CA2 Detail'!AA93-'Prior Year - CA2'!AA93</f>
        <v>#N/A</v>
      </c>
      <c r="AB93" s="516" t="e">
        <f>'CA2 Detail'!AB93-'Prior Year - CA2'!AB93</f>
        <v>#N/A</v>
      </c>
      <c r="AC93" s="35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ht="15.75">
      <c r="A94" s="39"/>
      <c r="B94" s="509"/>
      <c r="C94" s="509"/>
      <c r="D94" s="509"/>
      <c r="E94" s="509"/>
      <c r="F94" s="509"/>
      <c r="G94" s="509"/>
      <c r="H94" s="509"/>
      <c r="I94" s="509"/>
      <c r="J94" s="509"/>
      <c r="K94" s="509"/>
      <c r="L94" s="511"/>
      <c r="M94" s="511"/>
      <c r="N94" s="511"/>
      <c r="O94" s="511"/>
      <c r="P94" s="511"/>
      <c r="Q94" s="511"/>
      <c r="R94" s="511"/>
      <c r="S94" s="511"/>
      <c r="T94" s="511"/>
      <c r="U94" s="511"/>
      <c r="V94" s="511"/>
      <c r="W94" s="511"/>
      <c r="X94" s="511"/>
      <c r="Y94" s="512"/>
      <c r="Z94" s="512"/>
      <c r="AA94" s="512"/>
      <c r="AB94" s="512"/>
      <c r="AC94" s="35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ht="15.75">
      <c r="A95" s="39" t="s">
        <v>48</v>
      </c>
      <c r="B95" s="516">
        <f>'CA2 Detail'!B95-'Prior Year - CA2'!B95</f>
        <v>0</v>
      </c>
      <c r="C95" s="516">
        <f>'CA2 Detail'!C95-'Prior Year - CA2'!C95</f>
        <v>0</v>
      </c>
      <c r="D95" s="516">
        <f>'CA2 Detail'!D95-'Prior Year - CA2'!D95</f>
        <v>0</v>
      </c>
      <c r="E95" s="516">
        <f>'CA2 Detail'!E95-'Prior Year - CA2'!E95</f>
        <v>0</v>
      </c>
      <c r="F95" s="516">
        <f>'CA2 Detail'!F95-'Prior Year - CA2'!F95</f>
        <v>0</v>
      </c>
      <c r="G95" s="516">
        <f>'CA2 Detail'!G95-'Prior Year - CA2'!G95</f>
        <v>0</v>
      </c>
      <c r="H95" s="516">
        <f>'CA2 Detail'!H95-'Prior Year - CA2'!H95</f>
        <v>0</v>
      </c>
      <c r="I95" s="516">
        <f>'CA2 Detail'!I95-'Prior Year - CA2'!I95</f>
        <v>0</v>
      </c>
      <c r="J95" s="516">
        <f>'CA2 Detail'!J95-'Prior Year - CA2'!J95</f>
        <v>0</v>
      </c>
      <c r="K95" s="516">
        <f>'CA2 Detail'!K95-'Prior Year - CA2'!K95</f>
        <v>0</v>
      </c>
      <c r="L95" s="516">
        <f>'CA2 Detail'!L95-'Prior Year - CA2'!L95</f>
        <v>0</v>
      </c>
      <c r="M95" s="516">
        <f>'CA2 Detail'!M95-'Prior Year - CA2'!M95</f>
        <v>0</v>
      </c>
      <c r="N95" s="516">
        <f>'CA2 Detail'!N95-'Prior Year - CA2'!N95</f>
        <v>0</v>
      </c>
      <c r="O95" s="516" t="e">
        <f>'CA2 Detail'!O95-'Prior Year - CA2'!O95</f>
        <v>#N/A</v>
      </c>
      <c r="P95" s="516" t="e">
        <f>'CA2 Detail'!P95-'Prior Year - CA2'!P95</f>
        <v>#N/A</v>
      </c>
      <c r="Q95" s="516">
        <f>'CA2 Detail'!Q95-'Prior Year - CA2'!Q95</f>
        <v>0</v>
      </c>
      <c r="R95" s="516">
        <f>'CA2 Detail'!R95-'Prior Year - CA2'!R95</f>
        <v>0</v>
      </c>
      <c r="S95" s="516">
        <f>'CA2 Detail'!S95-'Prior Year - CA2'!S95</f>
        <v>0</v>
      </c>
      <c r="T95" s="516" t="e">
        <f>'CA2 Detail'!T95-'Prior Year - CA2'!T95</f>
        <v>#N/A</v>
      </c>
      <c r="U95" s="516" t="e">
        <f>'CA2 Detail'!U95-'Prior Year - CA2'!U95</f>
        <v>#N/A</v>
      </c>
      <c r="V95" s="516" t="e">
        <f>'CA2 Detail'!V95-'Prior Year - CA2'!V95</f>
        <v>#N/A</v>
      </c>
      <c r="W95" s="516" t="e">
        <f>'CA2 Detail'!W95-'Prior Year - CA2'!W95</f>
        <v>#N/A</v>
      </c>
      <c r="X95" s="516" t="e">
        <f>'CA2 Detail'!X95-'Prior Year - CA2'!X95</f>
        <v>#N/A</v>
      </c>
      <c r="Y95" s="516" t="e">
        <f>'CA2 Detail'!Y95-'Prior Year - CA2'!Y95</f>
        <v>#N/A</v>
      </c>
      <c r="Z95" s="516">
        <f>'CA2 Detail'!Z95-'Prior Year - CA2'!Z95</f>
        <v>0</v>
      </c>
      <c r="AA95" s="516" t="e">
        <f>'CA2 Detail'!AA95-'Prior Year - CA2'!AA95</f>
        <v>#N/A</v>
      </c>
      <c r="AB95" s="516" t="e">
        <f>'CA2 Detail'!AB95-'Prior Year - CA2'!AB95</f>
        <v>#N/A</v>
      </c>
      <c r="AC95" s="35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55" t="e">
        <f>$P$95+$U$95</f>
        <v>#N/A</v>
      </c>
    </row>
    <row r="96" spans="1:40" ht="15.75">
      <c r="A96" s="42"/>
      <c r="B96" s="509"/>
      <c r="C96" s="509"/>
      <c r="D96" s="509"/>
      <c r="E96" s="509"/>
      <c r="F96" s="509"/>
      <c r="G96" s="509"/>
      <c r="H96" s="509"/>
      <c r="I96" s="509"/>
      <c r="J96" s="509"/>
      <c r="K96" s="509" t="s">
        <v>141</v>
      </c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1"/>
      <c r="X96" s="511"/>
      <c r="Y96" s="512"/>
      <c r="Z96" s="513"/>
      <c r="AA96" s="513"/>
      <c r="AB96" s="513"/>
      <c r="AC96" s="35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ht="15.75">
      <c r="A97" s="39" t="s">
        <v>49</v>
      </c>
      <c r="B97" s="515"/>
      <c r="C97" s="515"/>
      <c r="D97" s="515"/>
      <c r="E97" s="515"/>
      <c r="F97" s="515"/>
      <c r="G97" s="515"/>
      <c r="H97" s="515"/>
      <c r="I97" s="515"/>
      <c r="J97" s="515"/>
      <c r="K97" s="515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516"/>
      <c r="X97" s="516"/>
      <c r="Y97" s="517"/>
      <c r="Z97" s="520"/>
      <c r="AA97" s="520"/>
      <c r="AB97" s="520"/>
      <c r="AC97" s="35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>
      <c r="A98" s="35" t="s">
        <v>50</v>
      </c>
      <c r="B98" s="516">
        <f>'CA2 Detail'!B98-'Prior Year - CA2'!B98</f>
        <v>0</v>
      </c>
      <c r="C98" s="516">
        <f>'CA2 Detail'!C98-'Prior Year - CA2'!C98</f>
        <v>0</v>
      </c>
      <c r="D98" s="516">
        <f>'CA2 Detail'!D98-'Prior Year - CA2'!D98</f>
        <v>0</v>
      </c>
      <c r="E98" s="516">
        <f>'CA2 Detail'!E98-'Prior Year - CA2'!E98</f>
        <v>0</v>
      </c>
      <c r="F98" s="516">
        <f>'CA2 Detail'!F98-'Prior Year - CA2'!F98</f>
        <v>0</v>
      </c>
      <c r="G98" s="516">
        <f>'CA2 Detail'!G98-'Prior Year - CA2'!G98</f>
        <v>0</v>
      </c>
      <c r="H98" s="516">
        <f>'CA2 Detail'!H98-'Prior Year - CA2'!H98</f>
        <v>0</v>
      </c>
      <c r="I98" s="516">
        <f>'CA2 Detail'!I98-'Prior Year - CA2'!I98</f>
        <v>0</v>
      </c>
      <c r="J98" s="516">
        <f>'CA2 Detail'!J98-'Prior Year - CA2'!J98</f>
        <v>0</v>
      </c>
      <c r="K98" s="516">
        <f>'CA2 Detail'!K98-'Prior Year - CA2'!K98</f>
        <v>0</v>
      </c>
      <c r="L98" s="516" t="e">
        <f>'CA2 Detail'!L98-'Prior Year - CA2'!L98</f>
        <v>#N/A</v>
      </c>
      <c r="M98" s="516" t="e">
        <f>'CA2 Detail'!M98-'Prior Year - CA2'!M98</f>
        <v>#N/A</v>
      </c>
      <c r="N98" s="516" t="e">
        <f>'CA2 Detail'!N98-'Prior Year - CA2'!N98</f>
        <v>#N/A</v>
      </c>
      <c r="O98" s="516" t="e">
        <f>'CA2 Detail'!O98-'Prior Year - CA2'!O98</f>
        <v>#N/A</v>
      </c>
      <c r="P98" s="516" t="e">
        <f>'CA2 Detail'!P98-'Prior Year - CA2'!P98</f>
        <v>#N/A</v>
      </c>
      <c r="Q98" s="516" t="e">
        <f>'CA2 Detail'!Q98-'Prior Year - CA2'!Q98</f>
        <v>#N/A</v>
      </c>
      <c r="R98" s="516" t="e">
        <f>'CA2 Detail'!R98-'Prior Year - CA2'!R98</f>
        <v>#N/A</v>
      </c>
      <c r="S98" s="516" t="e">
        <f>'CA2 Detail'!S98-'Prior Year - CA2'!S98</f>
        <v>#N/A</v>
      </c>
      <c r="T98" s="516" t="e">
        <f>'CA2 Detail'!T98-'Prior Year - CA2'!T98</f>
        <v>#N/A</v>
      </c>
      <c r="U98" s="516" t="e">
        <f>'CA2 Detail'!U98-'Prior Year - CA2'!U98</f>
        <v>#N/A</v>
      </c>
      <c r="V98" s="516" t="e">
        <f>'CA2 Detail'!V98-'Prior Year - CA2'!V98</f>
        <v>#N/A</v>
      </c>
      <c r="W98" s="516" t="e">
        <f>'CA2 Detail'!W98-'Prior Year - CA2'!W98</f>
        <v>#N/A</v>
      </c>
      <c r="X98" s="516" t="e">
        <f>'CA2 Detail'!X98-'Prior Year - CA2'!X98</f>
        <v>#N/A</v>
      </c>
      <c r="Y98" s="516" t="e">
        <f>'CA2 Detail'!Y98-'Prior Year - CA2'!Y98</f>
        <v>#N/A</v>
      </c>
      <c r="Z98" s="516">
        <f>'CA2 Detail'!Z98-'Prior Year - CA2'!Z98</f>
        <v>0</v>
      </c>
      <c r="AA98" s="516" t="e">
        <f>'CA2 Detail'!AA98-'Prior Year - CA2'!AA98</f>
        <v>#N/A</v>
      </c>
      <c r="AB98" s="516" t="e">
        <f>'CA2 Detail'!AB98-'Prior Year - CA2'!AB98</f>
        <v>#N/A</v>
      </c>
      <c r="AC98" s="35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>
      <c r="A99" s="35" t="s">
        <v>51</v>
      </c>
      <c r="B99" s="516">
        <f>'CA2 Detail'!B99-'Prior Year - CA2'!B99</f>
        <v>0</v>
      </c>
      <c r="C99" s="516">
        <f>'CA2 Detail'!C99-'Prior Year - CA2'!C99</f>
        <v>0</v>
      </c>
      <c r="D99" s="516">
        <f>'CA2 Detail'!D99-'Prior Year - CA2'!D99</f>
        <v>0</v>
      </c>
      <c r="E99" s="516">
        <f>'CA2 Detail'!E99-'Prior Year - CA2'!E99</f>
        <v>0</v>
      </c>
      <c r="F99" s="516">
        <f>'CA2 Detail'!F99-'Prior Year - CA2'!F99</f>
        <v>0</v>
      </c>
      <c r="G99" s="516">
        <f>'CA2 Detail'!G99-'Prior Year - CA2'!G99</f>
        <v>0</v>
      </c>
      <c r="H99" s="516">
        <f>'CA2 Detail'!H99-'Prior Year - CA2'!H99</f>
        <v>0</v>
      </c>
      <c r="I99" s="516">
        <f>'CA2 Detail'!I99-'Prior Year - CA2'!I99</f>
        <v>0</v>
      </c>
      <c r="J99" s="516">
        <f>'CA2 Detail'!J99-'Prior Year - CA2'!J99</f>
        <v>0</v>
      </c>
      <c r="K99" s="516">
        <f>'CA2 Detail'!K99-'Prior Year - CA2'!K99</f>
        <v>0</v>
      </c>
      <c r="L99" s="516" t="e">
        <f>'CA2 Detail'!L99-'Prior Year - CA2'!L99</f>
        <v>#N/A</v>
      </c>
      <c r="M99" s="516" t="e">
        <f>'CA2 Detail'!M99-'Prior Year - CA2'!M99</f>
        <v>#N/A</v>
      </c>
      <c r="N99" s="516" t="e">
        <f>'CA2 Detail'!N99-'Prior Year - CA2'!N99</f>
        <v>#N/A</v>
      </c>
      <c r="O99" s="516" t="e">
        <f>'CA2 Detail'!O99-'Prior Year - CA2'!O99</f>
        <v>#N/A</v>
      </c>
      <c r="P99" s="516" t="e">
        <f>'CA2 Detail'!P99-'Prior Year - CA2'!P99</f>
        <v>#N/A</v>
      </c>
      <c r="Q99" s="516" t="e">
        <f>'CA2 Detail'!Q99-'Prior Year - CA2'!Q99</f>
        <v>#N/A</v>
      </c>
      <c r="R99" s="516" t="e">
        <f>'CA2 Detail'!R99-'Prior Year - CA2'!R99</f>
        <v>#N/A</v>
      </c>
      <c r="S99" s="516" t="e">
        <f>'CA2 Detail'!S99-'Prior Year - CA2'!S99</f>
        <v>#N/A</v>
      </c>
      <c r="T99" s="516" t="e">
        <f>'CA2 Detail'!T99-'Prior Year - CA2'!T99</f>
        <v>#N/A</v>
      </c>
      <c r="U99" s="516" t="e">
        <f>'CA2 Detail'!U99-'Prior Year - CA2'!U99</f>
        <v>#N/A</v>
      </c>
      <c r="V99" s="516" t="e">
        <f>'CA2 Detail'!V99-'Prior Year - CA2'!V99</f>
        <v>#N/A</v>
      </c>
      <c r="W99" s="516" t="e">
        <f>'CA2 Detail'!W99-'Prior Year - CA2'!W99</f>
        <v>#N/A</v>
      </c>
      <c r="X99" s="516" t="e">
        <f>'CA2 Detail'!X99-'Prior Year - CA2'!X99</f>
        <v>#N/A</v>
      </c>
      <c r="Y99" s="516" t="e">
        <f>'CA2 Detail'!Y99-'Prior Year - CA2'!Y99</f>
        <v>#N/A</v>
      </c>
      <c r="Z99" s="516">
        <f>'CA2 Detail'!Z99-'Prior Year - CA2'!Z99</f>
        <v>0</v>
      </c>
      <c r="AA99" s="516" t="e">
        <f>'CA2 Detail'!AA99-'Prior Year - CA2'!AA99</f>
        <v>#N/A</v>
      </c>
      <c r="AB99" s="516" t="e">
        <f>'CA2 Detail'!AB99-'Prior Year - CA2'!AB99</f>
        <v>#N/A</v>
      </c>
      <c r="AC99" s="35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ht="15.75">
      <c r="A100" s="35"/>
      <c r="B100" s="511"/>
      <c r="C100" s="511"/>
      <c r="D100" s="511"/>
      <c r="E100" s="511"/>
      <c r="F100" s="511"/>
      <c r="G100" s="511"/>
      <c r="H100" s="509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2"/>
      <c r="Z100" s="512"/>
      <c r="AA100" s="512"/>
      <c r="AB100" s="512"/>
      <c r="AC100" s="35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ht="15.75">
      <c r="A101" s="39" t="s">
        <v>52</v>
      </c>
      <c r="B101" s="516">
        <f>'CA2 Detail'!B101-'Prior Year - CA2'!B101</f>
        <v>0</v>
      </c>
      <c r="C101" s="516">
        <f>'CA2 Detail'!C101-'Prior Year - CA2'!C101</f>
        <v>0</v>
      </c>
      <c r="D101" s="516">
        <f>'CA2 Detail'!D101-'Prior Year - CA2'!D101</f>
        <v>0</v>
      </c>
      <c r="E101" s="516">
        <f>'CA2 Detail'!E101-'Prior Year - CA2'!E101</f>
        <v>0</v>
      </c>
      <c r="F101" s="516">
        <f>'CA2 Detail'!F101-'Prior Year - CA2'!F101</f>
        <v>0</v>
      </c>
      <c r="G101" s="516">
        <f>'CA2 Detail'!G101-'Prior Year - CA2'!G101</f>
        <v>0</v>
      </c>
      <c r="H101" s="516">
        <f>'CA2 Detail'!H101-'Prior Year - CA2'!H101</f>
        <v>0</v>
      </c>
      <c r="I101" s="516">
        <f>'CA2 Detail'!I101-'Prior Year - CA2'!I101</f>
        <v>0</v>
      </c>
      <c r="J101" s="516">
        <f>'CA2 Detail'!J101-'Prior Year - CA2'!J101</f>
        <v>0</v>
      </c>
      <c r="K101" s="516">
        <f>'CA2 Detail'!K101-'Prior Year - CA2'!K101</f>
        <v>0</v>
      </c>
      <c r="L101" s="516" t="e">
        <f>'CA2 Detail'!L101-'Prior Year - CA2'!L101</f>
        <v>#N/A</v>
      </c>
      <c r="M101" s="516" t="e">
        <f>'CA2 Detail'!M101-'Prior Year - CA2'!M101</f>
        <v>#N/A</v>
      </c>
      <c r="N101" s="516" t="e">
        <f>'CA2 Detail'!N101-'Prior Year - CA2'!N101</f>
        <v>#N/A</v>
      </c>
      <c r="O101" s="516" t="e">
        <f>'CA2 Detail'!O101-'Prior Year - CA2'!O101</f>
        <v>#N/A</v>
      </c>
      <c r="P101" s="516" t="e">
        <f>'CA2 Detail'!P101-'Prior Year - CA2'!P101</f>
        <v>#N/A</v>
      </c>
      <c r="Q101" s="516" t="e">
        <f>'CA2 Detail'!Q101-'Prior Year - CA2'!Q101</f>
        <v>#N/A</v>
      </c>
      <c r="R101" s="516" t="e">
        <f>'CA2 Detail'!R101-'Prior Year - CA2'!R101</f>
        <v>#N/A</v>
      </c>
      <c r="S101" s="516" t="e">
        <f>'CA2 Detail'!S101-'Prior Year - CA2'!S101</f>
        <v>#N/A</v>
      </c>
      <c r="T101" s="516" t="e">
        <f>'CA2 Detail'!T101-'Prior Year - CA2'!T101</f>
        <v>#N/A</v>
      </c>
      <c r="U101" s="516" t="e">
        <f>'CA2 Detail'!U101-'Prior Year - CA2'!U101</f>
        <v>#N/A</v>
      </c>
      <c r="V101" s="516" t="e">
        <f>'CA2 Detail'!V101-'Prior Year - CA2'!V101</f>
        <v>#N/A</v>
      </c>
      <c r="W101" s="516" t="e">
        <f>'CA2 Detail'!W101-'Prior Year - CA2'!W101</f>
        <v>#N/A</v>
      </c>
      <c r="X101" s="516" t="e">
        <f>'CA2 Detail'!X101-'Prior Year - CA2'!X101</f>
        <v>#N/A</v>
      </c>
      <c r="Y101" s="516" t="e">
        <f>'CA2 Detail'!Y101-'Prior Year - CA2'!Y101</f>
        <v>#N/A</v>
      </c>
      <c r="Z101" s="516">
        <f>'CA2 Detail'!Z101-'Prior Year - CA2'!Z101</f>
        <v>0</v>
      </c>
      <c r="AA101" s="516" t="e">
        <f>'CA2 Detail'!AA101-'Prior Year - CA2'!AA101</f>
        <v>#N/A</v>
      </c>
      <c r="AB101" s="516" t="e">
        <f>'CA2 Detail'!AB101-'Prior Year - CA2'!AB101</f>
        <v>#N/A</v>
      </c>
      <c r="AC101" s="35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ht="15.75">
      <c r="A102" s="42"/>
      <c r="B102" s="509"/>
      <c r="C102" s="509"/>
      <c r="D102" s="509"/>
      <c r="E102" s="509"/>
      <c r="F102" s="509"/>
      <c r="G102" s="509"/>
      <c r="H102" s="509"/>
      <c r="I102" s="509"/>
      <c r="J102" s="509"/>
      <c r="K102" s="509" t="s">
        <v>141</v>
      </c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1"/>
      <c r="X102" s="511"/>
      <c r="Y102" s="512"/>
      <c r="Z102" s="513"/>
      <c r="AA102" s="513"/>
      <c r="AB102" s="513"/>
      <c r="AC102" s="35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ht="15.75">
      <c r="A103" s="39" t="s">
        <v>53</v>
      </c>
      <c r="B103" s="515"/>
      <c r="C103" s="515"/>
      <c r="D103" s="515"/>
      <c r="E103" s="515"/>
      <c r="F103" s="515"/>
      <c r="G103" s="515"/>
      <c r="H103" s="515"/>
      <c r="I103" s="515"/>
      <c r="J103" s="515"/>
      <c r="K103" s="515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516"/>
      <c r="X103" s="516"/>
      <c r="Y103" s="517"/>
      <c r="Z103" s="520"/>
      <c r="AA103" s="520"/>
      <c r="AB103" s="520"/>
      <c r="AC103" s="35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>
      <c r="A104" s="938" t="s">
        <v>589</v>
      </c>
      <c r="B104" s="516">
        <f>'CA2 Detail'!B104-'Prior Year - CA2'!B104</f>
        <v>0</v>
      </c>
      <c r="C104" s="516">
        <f>'CA2 Detail'!C104-'Prior Year - CA2'!C104</f>
        <v>0</v>
      </c>
      <c r="D104" s="516">
        <f>'CA2 Detail'!D104-'Prior Year - CA2'!D104</f>
        <v>0</v>
      </c>
      <c r="E104" s="516">
        <f>'CA2 Detail'!E104-'Prior Year - CA2'!E104</f>
        <v>0</v>
      </c>
      <c r="F104" s="516">
        <f>'CA2 Detail'!F104-'Prior Year - CA2'!F104</f>
        <v>0</v>
      </c>
      <c r="G104" s="516">
        <f>'CA2 Detail'!G104-'Prior Year - CA2'!G104</f>
        <v>0</v>
      </c>
      <c r="H104" s="516">
        <f>'CA2 Detail'!H104-'Prior Year - CA2'!H104</f>
        <v>0</v>
      </c>
      <c r="I104" s="516">
        <f>'CA2 Detail'!I104-'Prior Year - CA2'!I104</f>
        <v>0</v>
      </c>
      <c r="J104" s="516">
        <f>'CA2 Detail'!J104-'Prior Year - CA2'!J104</f>
        <v>0</v>
      </c>
      <c r="K104" s="516">
        <f>'CA2 Detail'!K104-'Prior Year - CA2'!K104</f>
        <v>0</v>
      </c>
      <c r="L104" s="516">
        <f>'CA2 Detail'!L104-'Prior Year - CA2'!L104</f>
        <v>0</v>
      </c>
      <c r="M104" s="516">
        <f>'CA2 Detail'!M104-'Prior Year - CA2'!M104</f>
        <v>0</v>
      </c>
      <c r="N104" s="516">
        <f>'CA2 Detail'!N104-'Prior Year - CA2'!N104</f>
        <v>0</v>
      </c>
      <c r="O104" s="516" t="e">
        <f>'CA2 Detail'!O104-'Prior Year - CA2'!O104</f>
        <v>#N/A</v>
      </c>
      <c r="P104" s="516" t="e">
        <f>'CA2 Detail'!P104-'Prior Year - CA2'!P104</f>
        <v>#N/A</v>
      </c>
      <c r="Q104" s="516">
        <f>'CA2 Detail'!Q104-'Prior Year - CA2'!Q104</f>
        <v>0</v>
      </c>
      <c r="R104" s="516">
        <f>'CA2 Detail'!R104-'Prior Year - CA2'!R104</f>
        <v>0</v>
      </c>
      <c r="S104" s="516">
        <f>'CA2 Detail'!S104-'Prior Year - CA2'!S104</f>
        <v>0</v>
      </c>
      <c r="T104" s="516" t="e">
        <f>'CA2 Detail'!T104-'Prior Year - CA2'!T104</f>
        <v>#N/A</v>
      </c>
      <c r="U104" s="516" t="e">
        <f>'CA2 Detail'!U104-'Prior Year - CA2'!U104</f>
        <v>#N/A</v>
      </c>
      <c r="V104" s="516" t="e">
        <f>'CA2 Detail'!V104-'Prior Year - CA2'!V104</f>
        <v>#N/A</v>
      </c>
      <c r="W104" s="516" t="e">
        <f>'CA2 Detail'!W104-'Prior Year - CA2'!W104</f>
        <v>#N/A</v>
      </c>
      <c r="X104" s="516" t="e">
        <f>'CA2 Detail'!X104-'Prior Year - CA2'!X104</f>
        <v>#N/A</v>
      </c>
      <c r="Y104" s="516" t="e">
        <f>'CA2 Detail'!Y104-'Prior Year - CA2'!Y104</f>
        <v>#N/A</v>
      </c>
      <c r="Z104" s="516">
        <f>'CA2 Detail'!Z104-'Prior Year - CA2'!Z104</f>
        <v>0</v>
      </c>
      <c r="AA104" s="516" t="e">
        <f>'CA2 Detail'!AA104-'Prior Year - CA2'!AA104</f>
        <v>#N/A</v>
      </c>
      <c r="AB104" s="516" t="e">
        <f>'CA2 Detail'!AB104-'Prior Year - CA2'!AB104</f>
        <v>#N/A</v>
      </c>
      <c r="AC104" s="35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55" t="e">
        <f>$P$104+$U$104</f>
        <v>#N/A</v>
      </c>
    </row>
    <row r="105" spans="1:40">
      <c r="A105" s="938" t="s">
        <v>411</v>
      </c>
      <c r="B105" s="516">
        <f>'CA2 Detail'!B105-'Prior Year - CA2'!B105</f>
        <v>0</v>
      </c>
      <c r="C105" s="516">
        <f>'CA2 Detail'!C105-'Prior Year - CA2'!C105</f>
        <v>0</v>
      </c>
      <c r="D105" s="516">
        <f>'CA2 Detail'!D105-'Prior Year - CA2'!D105</f>
        <v>0</v>
      </c>
      <c r="E105" s="516">
        <f>'CA2 Detail'!E105-'Prior Year - CA2'!E105</f>
        <v>0</v>
      </c>
      <c r="F105" s="516">
        <f>'CA2 Detail'!F105-'Prior Year - CA2'!F105</f>
        <v>0</v>
      </c>
      <c r="G105" s="516">
        <f>'CA2 Detail'!G105-'Prior Year - CA2'!G105</f>
        <v>0</v>
      </c>
      <c r="H105" s="516">
        <f>'CA2 Detail'!H105-'Prior Year - CA2'!H105</f>
        <v>0</v>
      </c>
      <c r="I105" s="516">
        <f>'CA2 Detail'!I105-'Prior Year - CA2'!I105</f>
        <v>0</v>
      </c>
      <c r="J105" s="516">
        <f>'CA2 Detail'!J105-'Prior Year - CA2'!J105</f>
        <v>0</v>
      </c>
      <c r="K105" s="516">
        <f>'CA2 Detail'!K105-'Prior Year - CA2'!K105</f>
        <v>0</v>
      </c>
      <c r="L105" s="516">
        <f>'CA2 Detail'!L105-'Prior Year - CA2'!L105</f>
        <v>0</v>
      </c>
      <c r="M105" s="516">
        <f>'CA2 Detail'!M105-'Prior Year - CA2'!M105</f>
        <v>0</v>
      </c>
      <c r="N105" s="516">
        <f>'CA2 Detail'!N105-'Prior Year - CA2'!N105</f>
        <v>0</v>
      </c>
      <c r="O105" s="516" t="e">
        <f>'CA2 Detail'!O105-'Prior Year - CA2'!O105</f>
        <v>#N/A</v>
      </c>
      <c r="P105" s="516" t="e">
        <f>'CA2 Detail'!P105-'Prior Year - CA2'!P105</f>
        <v>#N/A</v>
      </c>
      <c r="Q105" s="516">
        <f>'CA2 Detail'!Q105-'Prior Year - CA2'!Q105</f>
        <v>0</v>
      </c>
      <c r="R105" s="516">
        <f>'CA2 Detail'!R105-'Prior Year - CA2'!R105</f>
        <v>0</v>
      </c>
      <c r="S105" s="516">
        <f>'CA2 Detail'!S105-'Prior Year - CA2'!S105</f>
        <v>0</v>
      </c>
      <c r="T105" s="516" t="e">
        <f>'CA2 Detail'!T105-'Prior Year - CA2'!T105</f>
        <v>#N/A</v>
      </c>
      <c r="U105" s="516" t="e">
        <f>'CA2 Detail'!U105-'Prior Year - CA2'!U105</f>
        <v>#N/A</v>
      </c>
      <c r="V105" s="516" t="e">
        <f>'CA2 Detail'!V105-'Prior Year - CA2'!V105</f>
        <v>#N/A</v>
      </c>
      <c r="W105" s="516" t="e">
        <f>'CA2 Detail'!W105-'Prior Year - CA2'!W105</f>
        <v>#N/A</v>
      </c>
      <c r="X105" s="516" t="e">
        <f>'CA2 Detail'!X105-'Prior Year - CA2'!X105</f>
        <v>#N/A</v>
      </c>
      <c r="Y105" s="516" t="e">
        <f>'CA2 Detail'!Y105-'Prior Year - CA2'!Y105</f>
        <v>#N/A</v>
      </c>
      <c r="Z105" s="516">
        <f>'CA2 Detail'!Z105-'Prior Year - CA2'!Z105</f>
        <v>0</v>
      </c>
      <c r="AA105" s="516" t="e">
        <f>'CA2 Detail'!AA105-'Prior Year - CA2'!AA105</f>
        <v>#N/A</v>
      </c>
      <c r="AB105" s="516" t="e">
        <f>'CA2 Detail'!AB105-'Prior Year - CA2'!AB105</f>
        <v>#N/A</v>
      </c>
      <c r="AC105" s="35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55"/>
    </row>
    <row r="106" spans="1:40">
      <c r="A106" s="937" t="s">
        <v>590</v>
      </c>
      <c r="B106" s="516">
        <f>'CA2 Detail'!B106-'Prior Year - CA2'!B106</f>
        <v>0</v>
      </c>
      <c r="C106" s="516">
        <f>'CA2 Detail'!C106-'Prior Year - CA2'!C106</f>
        <v>0</v>
      </c>
      <c r="D106" s="516">
        <f>'CA2 Detail'!D106-'Prior Year - CA2'!D106</f>
        <v>0</v>
      </c>
      <c r="E106" s="516">
        <f>'CA2 Detail'!E106-'Prior Year - CA2'!E106</f>
        <v>0</v>
      </c>
      <c r="F106" s="516">
        <f>'CA2 Detail'!F106-'Prior Year - CA2'!F106</f>
        <v>0</v>
      </c>
      <c r="G106" s="516">
        <f>'CA2 Detail'!G106-'Prior Year - CA2'!G106</f>
        <v>0</v>
      </c>
      <c r="H106" s="516">
        <f>'CA2 Detail'!H106-'Prior Year - CA2'!H106</f>
        <v>0</v>
      </c>
      <c r="I106" s="516">
        <f>'CA2 Detail'!I106-'Prior Year - CA2'!I106</f>
        <v>0</v>
      </c>
      <c r="J106" s="516">
        <f>'CA2 Detail'!J106-'Prior Year - CA2'!J106</f>
        <v>0</v>
      </c>
      <c r="K106" s="516">
        <f>'CA2 Detail'!K106-'Prior Year - CA2'!K106</f>
        <v>0</v>
      </c>
      <c r="L106" s="516">
        <f>'CA2 Detail'!L106-'Prior Year - CA2'!L106</f>
        <v>0</v>
      </c>
      <c r="M106" s="516">
        <f>'CA2 Detail'!M106-'Prior Year - CA2'!M106</f>
        <v>0</v>
      </c>
      <c r="N106" s="516">
        <f>'CA2 Detail'!N106-'Prior Year - CA2'!N106</f>
        <v>0</v>
      </c>
      <c r="O106" s="516" t="e">
        <f>'CA2 Detail'!O106-'Prior Year - CA2'!O106</f>
        <v>#N/A</v>
      </c>
      <c r="P106" s="516" t="e">
        <f>'CA2 Detail'!P106-'Prior Year - CA2'!P106</f>
        <v>#N/A</v>
      </c>
      <c r="Q106" s="516">
        <f>'CA2 Detail'!Q106-'Prior Year - CA2'!Q106</f>
        <v>0</v>
      </c>
      <c r="R106" s="516">
        <f>'CA2 Detail'!R106-'Prior Year - CA2'!R106</f>
        <v>0</v>
      </c>
      <c r="S106" s="516">
        <f>'CA2 Detail'!S106-'Prior Year - CA2'!S106</f>
        <v>0</v>
      </c>
      <c r="T106" s="516" t="e">
        <f>'CA2 Detail'!T106-'Prior Year - CA2'!T106</f>
        <v>#N/A</v>
      </c>
      <c r="U106" s="516" t="e">
        <f>'CA2 Detail'!U106-'Prior Year - CA2'!U106</f>
        <v>#N/A</v>
      </c>
      <c r="V106" s="516" t="e">
        <f>'CA2 Detail'!V106-'Prior Year - CA2'!V106</f>
        <v>#N/A</v>
      </c>
      <c r="W106" s="516" t="e">
        <f>'CA2 Detail'!W106-'Prior Year - CA2'!W106</f>
        <v>#N/A</v>
      </c>
      <c r="X106" s="516" t="e">
        <f>'CA2 Detail'!X106-'Prior Year - CA2'!X106</f>
        <v>#N/A</v>
      </c>
      <c r="Y106" s="516" t="e">
        <f>'CA2 Detail'!Y106-'Prior Year - CA2'!Y106</f>
        <v>#N/A</v>
      </c>
      <c r="Z106" s="516">
        <f>'CA2 Detail'!Z106-'Prior Year - CA2'!Z106</f>
        <v>0</v>
      </c>
      <c r="AA106" s="516" t="e">
        <f>'CA2 Detail'!AA106-'Prior Year - CA2'!AA106</f>
        <v>#N/A</v>
      </c>
      <c r="AB106" s="516" t="e">
        <f>'CA2 Detail'!AB106-'Prior Year - CA2'!AB106</f>
        <v>#N/A</v>
      </c>
      <c r="AC106" s="35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55" t="e">
        <f>$P$106+$U$106</f>
        <v>#N/A</v>
      </c>
    </row>
    <row r="107" spans="1:40">
      <c r="A107" s="936" t="s">
        <v>412</v>
      </c>
      <c r="B107" s="516">
        <f>'CA2 Detail'!B107-'Prior Year - CA2'!B107</f>
        <v>0</v>
      </c>
      <c r="C107" s="516">
        <f>'CA2 Detail'!C107-'Prior Year - CA2'!C107</f>
        <v>0</v>
      </c>
      <c r="D107" s="516">
        <f>'CA2 Detail'!D107-'Prior Year - CA2'!D107</f>
        <v>0</v>
      </c>
      <c r="E107" s="516">
        <f>'CA2 Detail'!E107-'Prior Year - CA2'!E107</f>
        <v>0</v>
      </c>
      <c r="F107" s="516">
        <f>'CA2 Detail'!F107-'Prior Year - CA2'!F107</f>
        <v>0</v>
      </c>
      <c r="G107" s="516">
        <f>'CA2 Detail'!G107-'Prior Year - CA2'!G107</f>
        <v>0</v>
      </c>
      <c r="H107" s="516">
        <f>'CA2 Detail'!H107-'Prior Year - CA2'!H107</f>
        <v>0</v>
      </c>
      <c r="I107" s="516">
        <f>'CA2 Detail'!I107-'Prior Year - CA2'!I107</f>
        <v>0</v>
      </c>
      <c r="J107" s="516">
        <f>'CA2 Detail'!J107-'Prior Year - CA2'!J107</f>
        <v>0</v>
      </c>
      <c r="K107" s="516">
        <f>'CA2 Detail'!K107-'Prior Year - CA2'!K107</f>
        <v>0</v>
      </c>
      <c r="L107" s="516">
        <f>'CA2 Detail'!L107-'Prior Year - CA2'!L107</f>
        <v>0</v>
      </c>
      <c r="M107" s="516">
        <f>'CA2 Detail'!M107-'Prior Year - CA2'!M107</f>
        <v>0</v>
      </c>
      <c r="N107" s="516">
        <f>'CA2 Detail'!N107-'Prior Year - CA2'!N107</f>
        <v>0</v>
      </c>
      <c r="O107" s="516" t="e">
        <f>'CA2 Detail'!O107-'Prior Year - CA2'!O107</f>
        <v>#N/A</v>
      </c>
      <c r="P107" s="516" t="e">
        <f>'CA2 Detail'!P107-'Prior Year - CA2'!P107</f>
        <v>#N/A</v>
      </c>
      <c r="Q107" s="516">
        <f>'CA2 Detail'!Q107-'Prior Year - CA2'!Q107</f>
        <v>0</v>
      </c>
      <c r="R107" s="516">
        <f>'CA2 Detail'!R107-'Prior Year - CA2'!R107</f>
        <v>0</v>
      </c>
      <c r="S107" s="516">
        <f>'CA2 Detail'!S107-'Prior Year - CA2'!S107</f>
        <v>0</v>
      </c>
      <c r="T107" s="516" t="e">
        <f>'CA2 Detail'!T107-'Prior Year - CA2'!T107</f>
        <v>#N/A</v>
      </c>
      <c r="U107" s="516" t="e">
        <f>'CA2 Detail'!U107-'Prior Year - CA2'!U107</f>
        <v>#N/A</v>
      </c>
      <c r="V107" s="516" t="e">
        <f>'CA2 Detail'!V107-'Prior Year - CA2'!V107</f>
        <v>#N/A</v>
      </c>
      <c r="W107" s="516" t="e">
        <f>'CA2 Detail'!W107-'Prior Year - CA2'!W107</f>
        <v>#N/A</v>
      </c>
      <c r="X107" s="516" t="e">
        <f>'CA2 Detail'!X107-'Prior Year - CA2'!X107</f>
        <v>#N/A</v>
      </c>
      <c r="Y107" s="516" t="e">
        <f>'CA2 Detail'!Y107-'Prior Year - CA2'!Y107</f>
        <v>#N/A</v>
      </c>
      <c r="Z107" s="516">
        <f>'CA2 Detail'!Z107-'Prior Year - CA2'!Z107</f>
        <v>0</v>
      </c>
      <c r="AA107" s="516" t="e">
        <f>'CA2 Detail'!AA107-'Prior Year - CA2'!AA107</f>
        <v>#N/A</v>
      </c>
      <c r="AB107" s="516" t="e">
        <f>'CA2 Detail'!AB107-'Prior Year - CA2'!AB107</f>
        <v>#N/A</v>
      </c>
      <c r="AC107" s="35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55" t="e">
        <f>$P$106+$U$106</f>
        <v>#N/A</v>
      </c>
    </row>
    <row r="108" spans="1:40" ht="15.75">
      <c r="A108" s="39"/>
      <c r="B108" s="509"/>
      <c r="C108" s="509"/>
      <c r="D108" s="509"/>
      <c r="E108" s="509"/>
      <c r="F108" s="509"/>
      <c r="G108" s="509"/>
      <c r="H108" s="509"/>
      <c r="I108" s="509"/>
      <c r="J108" s="509"/>
      <c r="K108" s="509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1"/>
      <c r="X108" s="511"/>
      <c r="Y108" s="512"/>
      <c r="Z108" s="513"/>
      <c r="AA108" s="513"/>
      <c r="AB108" s="513"/>
      <c r="AC108" s="35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ht="15.75">
      <c r="A109" s="39" t="s">
        <v>57</v>
      </c>
      <c r="B109" s="516">
        <f>'CA2 Detail'!B109-'Prior Year - CA2'!B109</f>
        <v>0</v>
      </c>
      <c r="C109" s="516">
        <f>'CA2 Detail'!C109-'Prior Year - CA2'!C109</f>
        <v>0</v>
      </c>
      <c r="D109" s="516">
        <f>'CA2 Detail'!D109-'Prior Year - CA2'!D109</f>
        <v>0</v>
      </c>
      <c r="E109" s="516">
        <f>'CA2 Detail'!E109-'Prior Year - CA2'!E109</f>
        <v>0</v>
      </c>
      <c r="F109" s="516">
        <f>'CA2 Detail'!F109-'Prior Year - CA2'!F109</f>
        <v>0</v>
      </c>
      <c r="G109" s="516">
        <f>'CA2 Detail'!G109-'Prior Year - CA2'!G109</f>
        <v>0</v>
      </c>
      <c r="H109" s="516">
        <f>'CA2 Detail'!H109-'Prior Year - CA2'!H109</f>
        <v>0</v>
      </c>
      <c r="I109" s="516">
        <f>'CA2 Detail'!I109-'Prior Year - CA2'!I109</f>
        <v>0</v>
      </c>
      <c r="J109" s="516">
        <f>'CA2 Detail'!J109-'Prior Year - CA2'!J109</f>
        <v>0</v>
      </c>
      <c r="K109" s="516">
        <f>'CA2 Detail'!K109-'Prior Year - CA2'!K109</f>
        <v>0</v>
      </c>
      <c r="L109" s="516">
        <f>'CA2 Detail'!L109-'Prior Year - CA2'!L109</f>
        <v>0</v>
      </c>
      <c r="M109" s="516">
        <f>'CA2 Detail'!M109-'Prior Year - CA2'!M109</f>
        <v>0</v>
      </c>
      <c r="N109" s="516">
        <f>'CA2 Detail'!N109-'Prior Year - CA2'!N109</f>
        <v>0</v>
      </c>
      <c r="O109" s="516" t="e">
        <f>'CA2 Detail'!O109-'Prior Year - CA2'!O109</f>
        <v>#N/A</v>
      </c>
      <c r="P109" s="516" t="e">
        <f>'CA2 Detail'!P109-'Prior Year - CA2'!P109</f>
        <v>#N/A</v>
      </c>
      <c r="Q109" s="516">
        <f>'CA2 Detail'!Q109-'Prior Year - CA2'!Q109</f>
        <v>0</v>
      </c>
      <c r="R109" s="516">
        <f>'CA2 Detail'!R109-'Prior Year - CA2'!R109</f>
        <v>0</v>
      </c>
      <c r="S109" s="516">
        <f>'CA2 Detail'!S109-'Prior Year - CA2'!S109</f>
        <v>0</v>
      </c>
      <c r="T109" s="516" t="e">
        <f>'CA2 Detail'!T109-'Prior Year - CA2'!T109</f>
        <v>#N/A</v>
      </c>
      <c r="U109" s="516" t="e">
        <f>'CA2 Detail'!U109-'Prior Year - CA2'!U109</f>
        <v>#N/A</v>
      </c>
      <c r="V109" s="516" t="e">
        <f>'CA2 Detail'!V109-'Prior Year - CA2'!V109</f>
        <v>#N/A</v>
      </c>
      <c r="W109" s="516" t="e">
        <f>'CA2 Detail'!W109-'Prior Year - CA2'!W109</f>
        <v>#N/A</v>
      </c>
      <c r="X109" s="516" t="e">
        <f>'CA2 Detail'!X109-'Prior Year - CA2'!X109</f>
        <v>#N/A</v>
      </c>
      <c r="Y109" s="516" t="e">
        <f>'CA2 Detail'!Y109-'Prior Year - CA2'!Y109</f>
        <v>#N/A</v>
      </c>
      <c r="Z109" s="516">
        <f>'CA2 Detail'!Z109-'Prior Year - CA2'!Z109</f>
        <v>0</v>
      </c>
      <c r="AA109" s="516" t="e">
        <f>'CA2 Detail'!AA109-'Prior Year - CA2'!AA109</f>
        <v>#N/A</v>
      </c>
      <c r="AB109" s="516" t="e">
        <f>'CA2 Detail'!AB109-'Prior Year - CA2'!AB109</f>
        <v>#N/A</v>
      </c>
      <c r="AC109" s="35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ht="15.75">
      <c r="A110" s="42"/>
      <c r="B110" s="509"/>
      <c r="C110" s="509"/>
      <c r="D110" s="509"/>
      <c r="E110" s="509"/>
      <c r="F110" s="509"/>
      <c r="G110" s="509"/>
      <c r="H110" s="509"/>
      <c r="I110" s="509"/>
      <c r="J110" s="509"/>
      <c r="K110" s="509" t="s">
        <v>141</v>
      </c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1"/>
      <c r="X110" s="511"/>
      <c r="Y110" s="512"/>
      <c r="Z110" s="513"/>
      <c r="AA110" s="513"/>
      <c r="AB110" s="513"/>
      <c r="AC110" s="35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ht="15.75">
      <c r="A111" s="39" t="s">
        <v>58</v>
      </c>
      <c r="B111" s="515"/>
      <c r="C111" s="515"/>
      <c r="D111" s="515"/>
      <c r="E111" s="515"/>
      <c r="F111" s="515"/>
      <c r="G111" s="515"/>
      <c r="H111" s="515"/>
      <c r="I111" s="515"/>
      <c r="J111" s="515"/>
      <c r="K111" s="515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516"/>
      <c r="X111" s="516"/>
      <c r="Y111" s="517"/>
      <c r="Z111" s="520"/>
      <c r="AA111" s="520"/>
      <c r="AB111" s="520"/>
      <c r="AC111" s="35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>
      <c r="A112" s="35" t="s">
        <v>59</v>
      </c>
      <c r="B112" s="516">
        <f>'CA2 Detail'!B112-'Prior Year - CA2'!B112</f>
        <v>0</v>
      </c>
      <c r="C112" s="516">
        <f>'CA2 Detail'!C112-'Prior Year - CA2'!C112</f>
        <v>0</v>
      </c>
      <c r="D112" s="516">
        <f>'CA2 Detail'!D112-'Prior Year - CA2'!D112</f>
        <v>0</v>
      </c>
      <c r="E112" s="516">
        <f>'CA2 Detail'!E112-'Prior Year - CA2'!E112</f>
        <v>0</v>
      </c>
      <c r="F112" s="516">
        <f>'CA2 Detail'!F112-'Prior Year - CA2'!F112</f>
        <v>0</v>
      </c>
      <c r="G112" s="516">
        <f>'CA2 Detail'!G112-'Prior Year - CA2'!G112</f>
        <v>0</v>
      </c>
      <c r="H112" s="516">
        <f>'CA2 Detail'!H112-'Prior Year - CA2'!H112</f>
        <v>0</v>
      </c>
      <c r="I112" s="516">
        <f>'CA2 Detail'!I112-'Prior Year - CA2'!I112</f>
        <v>0</v>
      </c>
      <c r="J112" s="516">
        <f>'CA2 Detail'!J112-'Prior Year - CA2'!J112</f>
        <v>0</v>
      </c>
      <c r="K112" s="516">
        <f>'CA2 Detail'!K112-'Prior Year - CA2'!K112</f>
        <v>0</v>
      </c>
      <c r="L112" s="516">
        <f>'CA2 Detail'!L112-'Prior Year - CA2'!L112</f>
        <v>0</v>
      </c>
      <c r="M112" s="516">
        <f>'CA2 Detail'!M112-'Prior Year - CA2'!M112</f>
        <v>0</v>
      </c>
      <c r="N112" s="516">
        <f>'CA2 Detail'!N112-'Prior Year - CA2'!N112</f>
        <v>0</v>
      </c>
      <c r="O112" s="516" t="e">
        <f>'CA2 Detail'!O112-'Prior Year - CA2'!O112</f>
        <v>#N/A</v>
      </c>
      <c r="P112" s="516" t="e">
        <f>'CA2 Detail'!P112-'Prior Year - CA2'!P112</f>
        <v>#N/A</v>
      </c>
      <c r="Q112" s="516">
        <f>'CA2 Detail'!Q112-'Prior Year - CA2'!Q112</f>
        <v>0</v>
      </c>
      <c r="R112" s="516">
        <f>'CA2 Detail'!R112-'Prior Year - CA2'!R112</f>
        <v>0</v>
      </c>
      <c r="S112" s="516">
        <f>'CA2 Detail'!S112-'Prior Year - CA2'!S112</f>
        <v>0</v>
      </c>
      <c r="T112" s="516" t="e">
        <f>'CA2 Detail'!T112-'Prior Year - CA2'!T112</f>
        <v>#N/A</v>
      </c>
      <c r="U112" s="516" t="e">
        <f>'CA2 Detail'!U112-'Prior Year - CA2'!U112</f>
        <v>#N/A</v>
      </c>
      <c r="V112" s="516" t="e">
        <f>'CA2 Detail'!V112-'Prior Year - CA2'!V112</f>
        <v>#N/A</v>
      </c>
      <c r="W112" s="516" t="e">
        <f>'CA2 Detail'!W112-'Prior Year - CA2'!W112</f>
        <v>#N/A</v>
      </c>
      <c r="X112" s="516" t="e">
        <f>'CA2 Detail'!X112-'Prior Year - CA2'!X112</f>
        <v>#N/A</v>
      </c>
      <c r="Y112" s="516" t="e">
        <f>'CA2 Detail'!Y112-'Prior Year - CA2'!Y112</f>
        <v>#N/A</v>
      </c>
      <c r="Z112" s="516">
        <f>'CA2 Detail'!Z112-'Prior Year - CA2'!Z112</f>
        <v>0</v>
      </c>
      <c r="AA112" s="516" t="e">
        <f>'CA2 Detail'!AA112-'Prior Year - CA2'!AA112</f>
        <v>#N/A</v>
      </c>
      <c r="AB112" s="516" t="e">
        <f>'CA2 Detail'!AB112-'Prior Year - CA2'!AB112</f>
        <v>#N/A</v>
      </c>
      <c r="AC112" s="35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55" t="e">
        <f>$P$112+$U$112</f>
        <v>#N/A</v>
      </c>
    </row>
    <row r="113" spans="1:40">
      <c r="A113" s="35" t="s">
        <v>60</v>
      </c>
      <c r="B113" s="516">
        <f>'CA2 Detail'!B113-'Prior Year - CA2'!B113</f>
        <v>0</v>
      </c>
      <c r="C113" s="516">
        <f>'CA2 Detail'!C113-'Prior Year - CA2'!C113</f>
        <v>0</v>
      </c>
      <c r="D113" s="516">
        <f>'CA2 Detail'!D113-'Prior Year - CA2'!D113</f>
        <v>0</v>
      </c>
      <c r="E113" s="516">
        <f>'CA2 Detail'!E113-'Prior Year - CA2'!E113</f>
        <v>0</v>
      </c>
      <c r="F113" s="516">
        <f>'CA2 Detail'!F113-'Prior Year - CA2'!F113</f>
        <v>0</v>
      </c>
      <c r="G113" s="516">
        <f>'CA2 Detail'!G113-'Prior Year - CA2'!G113</f>
        <v>0</v>
      </c>
      <c r="H113" s="516">
        <f>'CA2 Detail'!H113-'Prior Year - CA2'!H113</f>
        <v>0</v>
      </c>
      <c r="I113" s="516">
        <f>'CA2 Detail'!I113-'Prior Year - CA2'!I113</f>
        <v>0</v>
      </c>
      <c r="J113" s="516">
        <f>'CA2 Detail'!J113-'Prior Year - CA2'!J113</f>
        <v>0</v>
      </c>
      <c r="K113" s="516">
        <f>'CA2 Detail'!K113-'Prior Year - CA2'!K113</f>
        <v>0</v>
      </c>
      <c r="L113" s="516">
        <f>'CA2 Detail'!L113-'Prior Year - CA2'!L113</f>
        <v>0</v>
      </c>
      <c r="M113" s="516">
        <f>'CA2 Detail'!M113-'Prior Year - CA2'!M113</f>
        <v>0</v>
      </c>
      <c r="N113" s="516">
        <f>'CA2 Detail'!N113-'Prior Year - CA2'!N113</f>
        <v>0</v>
      </c>
      <c r="O113" s="516" t="e">
        <f>'CA2 Detail'!O113-'Prior Year - CA2'!O113</f>
        <v>#N/A</v>
      </c>
      <c r="P113" s="516" t="e">
        <f>'CA2 Detail'!P113-'Prior Year - CA2'!P113</f>
        <v>#N/A</v>
      </c>
      <c r="Q113" s="516">
        <f>'CA2 Detail'!Q113-'Prior Year - CA2'!Q113</f>
        <v>0</v>
      </c>
      <c r="R113" s="516">
        <f>'CA2 Detail'!R113-'Prior Year - CA2'!R113</f>
        <v>0</v>
      </c>
      <c r="S113" s="516">
        <f>'CA2 Detail'!S113-'Prior Year - CA2'!S113</f>
        <v>0</v>
      </c>
      <c r="T113" s="516" t="e">
        <f>'CA2 Detail'!T113-'Prior Year - CA2'!T113</f>
        <v>#N/A</v>
      </c>
      <c r="U113" s="516" t="e">
        <f>'CA2 Detail'!U113-'Prior Year - CA2'!U113</f>
        <v>#N/A</v>
      </c>
      <c r="V113" s="516" t="e">
        <f>'CA2 Detail'!V113-'Prior Year - CA2'!V113</f>
        <v>#N/A</v>
      </c>
      <c r="W113" s="516" t="e">
        <f>'CA2 Detail'!W113-'Prior Year - CA2'!W113</f>
        <v>#N/A</v>
      </c>
      <c r="X113" s="516" t="e">
        <f>'CA2 Detail'!X113-'Prior Year - CA2'!X113</f>
        <v>#N/A</v>
      </c>
      <c r="Y113" s="516" t="e">
        <f>'CA2 Detail'!Y113-'Prior Year - CA2'!Y113</f>
        <v>#N/A</v>
      </c>
      <c r="Z113" s="516">
        <f>'CA2 Detail'!Z113-'Prior Year - CA2'!Z113</f>
        <v>0</v>
      </c>
      <c r="AA113" s="516" t="e">
        <f>'CA2 Detail'!AA113-'Prior Year - CA2'!AA113</f>
        <v>#N/A</v>
      </c>
      <c r="AB113" s="516" t="e">
        <f>'CA2 Detail'!AB113-'Prior Year - CA2'!AB113</f>
        <v>#N/A</v>
      </c>
      <c r="AC113" s="35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55" t="e">
        <f>$P$113+$U$113</f>
        <v>#N/A</v>
      </c>
    </row>
    <row r="114" spans="1:40">
      <c r="A114" s="35" t="s">
        <v>61</v>
      </c>
      <c r="B114" s="516">
        <f>'CA2 Detail'!B114-'Prior Year - CA2'!B114</f>
        <v>0</v>
      </c>
      <c r="C114" s="516">
        <f>'CA2 Detail'!C114-'Prior Year - CA2'!C114</f>
        <v>0</v>
      </c>
      <c r="D114" s="516">
        <f>'CA2 Detail'!D114-'Prior Year - CA2'!D114</f>
        <v>0</v>
      </c>
      <c r="E114" s="516">
        <f>'CA2 Detail'!E114-'Prior Year - CA2'!E114</f>
        <v>0</v>
      </c>
      <c r="F114" s="516">
        <f>'CA2 Detail'!F114-'Prior Year - CA2'!F114</f>
        <v>0</v>
      </c>
      <c r="G114" s="516">
        <f>'CA2 Detail'!G114-'Prior Year - CA2'!G114</f>
        <v>0</v>
      </c>
      <c r="H114" s="516">
        <f>'CA2 Detail'!H114-'Prior Year - CA2'!H114</f>
        <v>0</v>
      </c>
      <c r="I114" s="516">
        <f>'CA2 Detail'!I114-'Prior Year - CA2'!I114</f>
        <v>0</v>
      </c>
      <c r="J114" s="516">
        <f>'CA2 Detail'!J114-'Prior Year - CA2'!J114</f>
        <v>0</v>
      </c>
      <c r="K114" s="516">
        <f>'CA2 Detail'!K114-'Prior Year - CA2'!K114</f>
        <v>0</v>
      </c>
      <c r="L114" s="516">
        <f>'CA2 Detail'!L114-'Prior Year - CA2'!L114</f>
        <v>0</v>
      </c>
      <c r="M114" s="516">
        <f>'CA2 Detail'!M114-'Prior Year - CA2'!M114</f>
        <v>0</v>
      </c>
      <c r="N114" s="516">
        <f>'CA2 Detail'!N114-'Prior Year - CA2'!N114</f>
        <v>0</v>
      </c>
      <c r="O114" s="516" t="e">
        <f>'CA2 Detail'!O114-'Prior Year - CA2'!O114</f>
        <v>#N/A</v>
      </c>
      <c r="P114" s="516" t="e">
        <f>'CA2 Detail'!P114-'Prior Year - CA2'!P114</f>
        <v>#N/A</v>
      </c>
      <c r="Q114" s="516">
        <f>'CA2 Detail'!Q114-'Prior Year - CA2'!Q114</f>
        <v>0</v>
      </c>
      <c r="R114" s="516">
        <f>'CA2 Detail'!R114-'Prior Year - CA2'!R114</f>
        <v>0</v>
      </c>
      <c r="S114" s="516">
        <f>'CA2 Detail'!S114-'Prior Year - CA2'!S114</f>
        <v>0</v>
      </c>
      <c r="T114" s="516" t="e">
        <f>'CA2 Detail'!T114-'Prior Year - CA2'!T114</f>
        <v>#N/A</v>
      </c>
      <c r="U114" s="516" t="e">
        <f>'CA2 Detail'!U114-'Prior Year - CA2'!U114</f>
        <v>#N/A</v>
      </c>
      <c r="V114" s="516" t="e">
        <f>'CA2 Detail'!V114-'Prior Year - CA2'!V114</f>
        <v>#N/A</v>
      </c>
      <c r="W114" s="516" t="e">
        <f>'CA2 Detail'!W114-'Prior Year - CA2'!W114</f>
        <v>#N/A</v>
      </c>
      <c r="X114" s="516" t="e">
        <f>'CA2 Detail'!X114-'Prior Year - CA2'!X114</f>
        <v>#N/A</v>
      </c>
      <c r="Y114" s="516" t="e">
        <f>'CA2 Detail'!Y114-'Prior Year - CA2'!Y114</f>
        <v>#N/A</v>
      </c>
      <c r="Z114" s="516">
        <f>'CA2 Detail'!Z114-'Prior Year - CA2'!Z114</f>
        <v>0</v>
      </c>
      <c r="AA114" s="516" t="e">
        <f>'CA2 Detail'!AA114-'Prior Year - CA2'!AA114</f>
        <v>#N/A</v>
      </c>
      <c r="AB114" s="516" t="e">
        <f>'CA2 Detail'!AB114-'Prior Year - CA2'!AB114</f>
        <v>#N/A</v>
      </c>
      <c r="AC114" s="35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55" t="e">
        <f>$P$114+$U$114</f>
        <v>#N/A</v>
      </c>
    </row>
    <row r="115" spans="1:40">
      <c r="A115" s="35" t="s">
        <v>62</v>
      </c>
      <c r="B115" s="516">
        <f>'CA2 Detail'!B115-'Prior Year - CA2'!B115</f>
        <v>0</v>
      </c>
      <c r="C115" s="516">
        <f>'CA2 Detail'!C115-'Prior Year - CA2'!C115</f>
        <v>0</v>
      </c>
      <c r="D115" s="516">
        <f>'CA2 Detail'!D115-'Prior Year - CA2'!D115</f>
        <v>0</v>
      </c>
      <c r="E115" s="516">
        <f>'CA2 Detail'!E115-'Prior Year - CA2'!E115</f>
        <v>0</v>
      </c>
      <c r="F115" s="516">
        <f>'CA2 Detail'!F115-'Prior Year - CA2'!F115</f>
        <v>0</v>
      </c>
      <c r="G115" s="516">
        <f>'CA2 Detail'!G115-'Prior Year - CA2'!G115</f>
        <v>0</v>
      </c>
      <c r="H115" s="516">
        <f>'CA2 Detail'!H115-'Prior Year - CA2'!H115</f>
        <v>0</v>
      </c>
      <c r="I115" s="516">
        <f>'CA2 Detail'!I115-'Prior Year - CA2'!I115</f>
        <v>0</v>
      </c>
      <c r="J115" s="516">
        <f>'CA2 Detail'!J115-'Prior Year - CA2'!J115</f>
        <v>0</v>
      </c>
      <c r="K115" s="516">
        <f>'CA2 Detail'!K115-'Prior Year - CA2'!K115</f>
        <v>0</v>
      </c>
      <c r="L115" s="516">
        <f>'CA2 Detail'!L115-'Prior Year - CA2'!L115</f>
        <v>0</v>
      </c>
      <c r="M115" s="516">
        <f>'CA2 Detail'!M115-'Prior Year - CA2'!M115</f>
        <v>0</v>
      </c>
      <c r="N115" s="516">
        <f>'CA2 Detail'!N115-'Prior Year - CA2'!N115</f>
        <v>0</v>
      </c>
      <c r="O115" s="516" t="e">
        <f>'CA2 Detail'!O115-'Prior Year - CA2'!O115</f>
        <v>#N/A</v>
      </c>
      <c r="P115" s="516" t="e">
        <f>'CA2 Detail'!P115-'Prior Year - CA2'!P115</f>
        <v>#N/A</v>
      </c>
      <c r="Q115" s="516">
        <f>'CA2 Detail'!Q115-'Prior Year - CA2'!Q115</f>
        <v>0</v>
      </c>
      <c r="R115" s="516">
        <f>'CA2 Detail'!R115-'Prior Year - CA2'!R115</f>
        <v>0</v>
      </c>
      <c r="S115" s="516">
        <f>'CA2 Detail'!S115-'Prior Year - CA2'!S115</f>
        <v>0</v>
      </c>
      <c r="T115" s="516" t="e">
        <f>'CA2 Detail'!T115-'Prior Year - CA2'!T115</f>
        <v>#N/A</v>
      </c>
      <c r="U115" s="516" t="e">
        <f>'CA2 Detail'!U115-'Prior Year - CA2'!U115</f>
        <v>#N/A</v>
      </c>
      <c r="V115" s="516" t="e">
        <f>'CA2 Detail'!V115-'Prior Year - CA2'!V115</f>
        <v>#N/A</v>
      </c>
      <c r="W115" s="516" t="e">
        <f>'CA2 Detail'!W115-'Prior Year - CA2'!W115</f>
        <v>#N/A</v>
      </c>
      <c r="X115" s="516" t="e">
        <f>'CA2 Detail'!X115-'Prior Year - CA2'!X115</f>
        <v>#N/A</v>
      </c>
      <c r="Y115" s="516" t="e">
        <f>'CA2 Detail'!Y115-'Prior Year - CA2'!Y115</f>
        <v>#N/A</v>
      </c>
      <c r="Z115" s="516">
        <f>'CA2 Detail'!Z115-'Prior Year - CA2'!Z115</f>
        <v>0</v>
      </c>
      <c r="AA115" s="516" t="e">
        <f>'CA2 Detail'!AA115-'Prior Year - CA2'!AA115</f>
        <v>#N/A</v>
      </c>
      <c r="AB115" s="516" t="e">
        <f>'CA2 Detail'!AB115-'Prior Year - CA2'!AB115</f>
        <v>#N/A</v>
      </c>
      <c r="AC115" s="35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55" t="e">
        <f>$P$115+$U$115</f>
        <v>#N/A</v>
      </c>
    </row>
    <row r="116" spans="1:40" ht="15.75">
      <c r="A116" s="39"/>
      <c r="B116" s="509"/>
      <c r="C116" s="509"/>
      <c r="D116" s="509"/>
      <c r="E116" s="509"/>
      <c r="F116" s="509"/>
      <c r="G116" s="509"/>
      <c r="H116" s="509"/>
      <c r="I116" s="509"/>
      <c r="J116" s="509"/>
      <c r="K116" s="509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1"/>
      <c r="X116" s="511"/>
      <c r="Y116" s="512" t="str">
        <f>$C$446</f>
        <v xml:space="preserve"> </v>
      </c>
      <c r="Z116" s="513"/>
      <c r="AA116" s="513"/>
      <c r="AB116" s="513"/>
      <c r="AC116" s="35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ht="15.75">
      <c r="A117" s="39" t="s">
        <v>63</v>
      </c>
      <c r="B117" s="516">
        <f>'CA2 Detail'!B117-'Prior Year - CA2'!B117</f>
        <v>0</v>
      </c>
      <c r="C117" s="516">
        <f>'CA2 Detail'!C117-'Prior Year - CA2'!C117</f>
        <v>0</v>
      </c>
      <c r="D117" s="516">
        <f>'CA2 Detail'!D117-'Prior Year - CA2'!D117</f>
        <v>0</v>
      </c>
      <c r="E117" s="516">
        <f>'CA2 Detail'!E117-'Prior Year - CA2'!E117</f>
        <v>0</v>
      </c>
      <c r="F117" s="516">
        <f>'CA2 Detail'!F117-'Prior Year - CA2'!F117</f>
        <v>0</v>
      </c>
      <c r="G117" s="516">
        <f>'CA2 Detail'!G117-'Prior Year - CA2'!G117</f>
        <v>0</v>
      </c>
      <c r="H117" s="516">
        <f>'CA2 Detail'!H117-'Prior Year - CA2'!H117</f>
        <v>0</v>
      </c>
      <c r="I117" s="516">
        <f>'CA2 Detail'!I117-'Prior Year - CA2'!I117</f>
        <v>0</v>
      </c>
      <c r="J117" s="516">
        <f>'CA2 Detail'!J117-'Prior Year - CA2'!J117</f>
        <v>0</v>
      </c>
      <c r="K117" s="516">
        <f>'CA2 Detail'!K117-'Prior Year - CA2'!K117</f>
        <v>0</v>
      </c>
      <c r="L117" s="516">
        <f>'CA2 Detail'!L117-'Prior Year - CA2'!L117</f>
        <v>0</v>
      </c>
      <c r="M117" s="516">
        <f>'CA2 Detail'!M117-'Prior Year - CA2'!M117</f>
        <v>0</v>
      </c>
      <c r="N117" s="516">
        <f>'CA2 Detail'!N117-'Prior Year - CA2'!N117</f>
        <v>0</v>
      </c>
      <c r="O117" s="516" t="e">
        <f>'CA2 Detail'!O117-'Prior Year - CA2'!O117</f>
        <v>#N/A</v>
      </c>
      <c r="P117" s="516" t="e">
        <f>'CA2 Detail'!P117-'Prior Year - CA2'!P117</f>
        <v>#N/A</v>
      </c>
      <c r="Q117" s="516">
        <f>'CA2 Detail'!Q117-'Prior Year - CA2'!Q117</f>
        <v>0</v>
      </c>
      <c r="R117" s="516">
        <f>'CA2 Detail'!R117-'Prior Year - CA2'!R117</f>
        <v>0</v>
      </c>
      <c r="S117" s="516">
        <f>'CA2 Detail'!S117-'Prior Year - CA2'!S117</f>
        <v>0</v>
      </c>
      <c r="T117" s="516" t="e">
        <f>'CA2 Detail'!T117-'Prior Year - CA2'!T117</f>
        <v>#N/A</v>
      </c>
      <c r="U117" s="516" t="e">
        <f>'CA2 Detail'!U117-'Prior Year - CA2'!U117</f>
        <v>#N/A</v>
      </c>
      <c r="V117" s="516" t="e">
        <f>'CA2 Detail'!V117-'Prior Year - CA2'!V117</f>
        <v>#N/A</v>
      </c>
      <c r="W117" s="516" t="e">
        <f>'CA2 Detail'!W117-'Prior Year - CA2'!W117</f>
        <v>#N/A</v>
      </c>
      <c r="X117" s="516" t="e">
        <f>'CA2 Detail'!X117-'Prior Year - CA2'!X117</f>
        <v>#N/A</v>
      </c>
      <c r="Y117" s="516" t="e">
        <f>'CA2 Detail'!Y117-'Prior Year - CA2'!Y117</f>
        <v>#N/A</v>
      </c>
      <c r="Z117" s="516">
        <f>'CA2 Detail'!Z117-'Prior Year - CA2'!Z117</f>
        <v>0</v>
      </c>
      <c r="AA117" s="516" t="e">
        <f>'CA2 Detail'!AA117-'Prior Year - CA2'!AA117</f>
        <v>#N/A</v>
      </c>
      <c r="AB117" s="516" t="e">
        <f>'CA2 Detail'!AB117-'Prior Year - CA2'!AB117</f>
        <v>#N/A</v>
      </c>
      <c r="AC117" s="35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55" t="e">
        <f>$P$117+$U$117</f>
        <v>#N/A</v>
      </c>
    </row>
    <row r="118" spans="1:40" ht="15.75">
      <c r="A118" s="39"/>
      <c r="B118" s="509"/>
      <c r="C118" s="509"/>
      <c r="D118" s="509"/>
      <c r="E118" s="509"/>
      <c r="F118" s="509"/>
      <c r="G118" s="509"/>
      <c r="H118" s="509"/>
      <c r="I118" s="509"/>
      <c r="J118" s="509"/>
      <c r="K118" s="509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1"/>
      <c r="X118" s="511" t="str">
        <f>$B$448</f>
        <v xml:space="preserve"> </v>
      </c>
      <c r="Y118" s="512"/>
      <c r="Z118" s="513"/>
      <c r="AA118" s="513"/>
      <c r="AB118" s="513"/>
      <c r="AC118" s="35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ht="16.5" thickBot="1">
      <c r="A119" s="39" t="s">
        <v>64</v>
      </c>
      <c r="B119" s="843">
        <f>'CA2 Detail'!B119-'Prior Year - CA2'!B119</f>
        <v>0</v>
      </c>
      <c r="C119" s="843">
        <f>'CA2 Detail'!C119-'Prior Year - CA2'!C119</f>
        <v>0</v>
      </c>
      <c r="D119" s="843">
        <f>'CA2 Detail'!D119-'Prior Year - CA2'!D119</f>
        <v>0</v>
      </c>
      <c r="E119" s="843">
        <f>'CA2 Detail'!E119-'Prior Year - CA2'!E119</f>
        <v>0</v>
      </c>
      <c r="F119" s="843">
        <f>'CA2 Detail'!F119-'Prior Year - CA2'!F119</f>
        <v>0</v>
      </c>
      <c r="G119" s="843">
        <f>'CA2 Detail'!G119-'Prior Year - CA2'!G119</f>
        <v>0</v>
      </c>
      <c r="H119" s="843">
        <f>'CA2 Detail'!H119-'Prior Year - CA2'!H119</f>
        <v>0</v>
      </c>
      <c r="I119" s="843">
        <f>'CA2 Detail'!I119-'Prior Year - CA2'!I119</f>
        <v>0</v>
      </c>
      <c r="J119" s="843">
        <f>'CA2 Detail'!J119-'Prior Year - CA2'!J119</f>
        <v>0</v>
      </c>
      <c r="K119" s="843">
        <f>'CA2 Detail'!K119-'Prior Year - CA2'!K119</f>
        <v>0</v>
      </c>
      <c r="L119" s="843" t="e">
        <f>'CA2 Detail'!L119-'Prior Year - CA2'!L119</f>
        <v>#N/A</v>
      </c>
      <c r="M119" s="843" t="e">
        <f>'CA2 Detail'!M119-'Prior Year - CA2'!M119</f>
        <v>#N/A</v>
      </c>
      <c r="N119" s="843" t="e">
        <f>'CA2 Detail'!N119-'Prior Year - CA2'!N119</f>
        <v>#N/A</v>
      </c>
      <c r="O119" s="843" t="e">
        <f>'CA2 Detail'!O119-'Prior Year - CA2'!O119</f>
        <v>#N/A</v>
      </c>
      <c r="P119" s="843" t="e">
        <f>'CA2 Detail'!P119-'Prior Year - CA2'!P119</f>
        <v>#N/A</v>
      </c>
      <c r="Q119" s="843" t="e">
        <f>'CA2 Detail'!Q119-'Prior Year - CA2'!Q119</f>
        <v>#N/A</v>
      </c>
      <c r="R119" s="843" t="e">
        <f>'CA2 Detail'!R119-'Prior Year - CA2'!R119</f>
        <v>#N/A</v>
      </c>
      <c r="S119" s="843" t="e">
        <f>'CA2 Detail'!S119-'Prior Year - CA2'!S119</f>
        <v>#N/A</v>
      </c>
      <c r="T119" s="843" t="e">
        <f>'CA2 Detail'!T119-'Prior Year - CA2'!T119</f>
        <v>#N/A</v>
      </c>
      <c r="U119" s="843" t="e">
        <f>'CA2 Detail'!U119-'Prior Year - CA2'!U119</f>
        <v>#N/A</v>
      </c>
      <c r="V119" s="843" t="e">
        <f>'CA2 Detail'!V119-'Prior Year - CA2'!V119</f>
        <v>#N/A</v>
      </c>
      <c r="W119" s="843" t="e">
        <f>'CA2 Detail'!W119-'Prior Year - CA2'!W119</f>
        <v>#N/A</v>
      </c>
      <c r="X119" s="843" t="e">
        <f>'CA2 Detail'!X119-'Prior Year - CA2'!X119</f>
        <v>#N/A</v>
      </c>
      <c r="Y119" s="843" t="e">
        <f>'CA2 Detail'!Y119-'Prior Year - CA2'!Y119</f>
        <v>#N/A</v>
      </c>
      <c r="Z119" s="843">
        <f>'CA2 Detail'!Z119-'Prior Year - CA2'!Z119</f>
        <v>0</v>
      </c>
      <c r="AA119" s="843" t="e">
        <f>'CA2 Detail'!AA119-'Prior Year - CA2'!AA119</f>
        <v>#N/A</v>
      </c>
      <c r="AB119" s="843" t="e">
        <f>'CA2 Detail'!AB119-'Prior Year - CA2'!AB119</f>
        <v>#N/A</v>
      </c>
      <c r="AC119" s="35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ht="16.5" thickTop="1">
      <c r="A120" s="48" t="s">
        <v>65</v>
      </c>
      <c r="B120" s="35"/>
      <c r="C120" s="69"/>
      <c r="D120" s="69"/>
      <c r="E120" s="69"/>
      <c r="F120" s="69"/>
      <c r="G120" s="69"/>
      <c r="H120" s="69"/>
      <c r="I120" s="69"/>
      <c r="J120" s="69"/>
      <c r="K120" s="85" t="s">
        <v>141</v>
      </c>
      <c r="L120" s="69"/>
      <c r="M120" s="69"/>
      <c r="N120" s="77"/>
      <c r="O120" s="69"/>
      <c r="P120" s="69"/>
      <c r="Q120" s="69"/>
      <c r="R120" s="69"/>
      <c r="S120" s="69"/>
      <c r="T120" s="69"/>
      <c r="U120" s="69"/>
      <c r="V120" s="51">
        <f>'CA2 Detail'!V120-'Prior Year - CA2'!V120</f>
        <v>0</v>
      </c>
      <c r="W120" s="51"/>
      <c r="X120" s="77"/>
      <c r="Y120" s="841"/>
      <c r="Z120" s="842"/>
      <c r="AA120" s="842"/>
      <c r="AB120" s="842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ht="16.5" thickBot="1">
      <c r="A121" s="39" t="s">
        <v>66</v>
      </c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5"/>
      <c r="M121" s="55" t="s">
        <v>141</v>
      </c>
      <c r="N121" s="36"/>
      <c r="O121" s="36"/>
      <c r="P121" s="36"/>
      <c r="Q121" s="36"/>
      <c r="R121" s="36"/>
      <c r="S121" s="36"/>
      <c r="T121" s="36"/>
      <c r="U121" s="36"/>
      <c r="V121" s="51" t="e">
        <f>'CA2 Detail'!V121-'Prior Year - CA2'!V121</f>
        <v>#N/A</v>
      </c>
      <c r="W121" s="51"/>
      <c r="X121" s="55"/>
      <c r="Y121" s="62"/>
      <c r="Z121" s="63"/>
      <c r="AA121" s="63"/>
      <c r="AB121" s="63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ht="15.75" thickTop="1">
      <c r="A122" s="64" t="s">
        <v>67</v>
      </c>
      <c r="B122" s="65" t="s">
        <v>142</v>
      </c>
      <c r="C122" s="65" t="s">
        <v>152</v>
      </c>
      <c r="D122" s="65" t="s">
        <v>160</v>
      </c>
      <c r="E122" s="65" t="s">
        <v>168</v>
      </c>
      <c r="F122" s="65" t="s">
        <v>175</v>
      </c>
      <c r="G122" s="65" t="s">
        <v>178</v>
      </c>
      <c r="H122" s="65" t="s">
        <v>183</v>
      </c>
      <c r="I122" s="65" t="s">
        <v>186</v>
      </c>
      <c r="J122" s="65" t="s">
        <v>190</v>
      </c>
      <c r="K122" s="65" t="s">
        <v>193</v>
      </c>
      <c r="L122" s="65" t="s">
        <v>210</v>
      </c>
      <c r="M122" s="65" t="s">
        <v>220</v>
      </c>
      <c r="N122" s="65" t="s">
        <v>224</v>
      </c>
      <c r="O122" s="65" t="s">
        <v>230</v>
      </c>
      <c r="P122" s="65" t="s">
        <v>234</v>
      </c>
      <c r="Q122" s="65" t="s">
        <v>238</v>
      </c>
      <c r="R122" s="65" t="s">
        <v>239</v>
      </c>
      <c r="S122" s="65" t="s">
        <v>240</v>
      </c>
      <c r="T122" s="65" t="s">
        <v>241</v>
      </c>
      <c r="U122" s="65" t="s">
        <v>252</v>
      </c>
      <c r="V122" s="64" t="s">
        <v>256</v>
      </c>
      <c r="W122" s="65" t="s">
        <v>259</v>
      </c>
      <c r="X122" s="65" t="s">
        <v>161</v>
      </c>
      <c r="Y122" s="66" t="s">
        <v>274</v>
      </c>
      <c r="Z122" s="66" t="s">
        <v>275</v>
      </c>
      <c r="AA122" s="66" t="s">
        <v>276</v>
      </c>
      <c r="AB122" s="66" t="s">
        <v>277</v>
      </c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55"/>
      <c r="V124" s="55"/>
      <c r="W124" s="55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ht="15.75" thickBo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ht="16.5" thickTop="1">
      <c r="A126" s="524" t="str">
        <f>$A$1</f>
        <v>AMOUNT CHANGE FROM PRIOR YEAR</v>
      </c>
      <c r="B126" s="48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2"/>
      <c r="N126" s="32"/>
      <c r="O126" s="67">
        <v>1</v>
      </c>
      <c r="P126" s="36"/>
      <c r="Q126" s="36"/>
      <c r="R126" s="36"/>
      <c r="S126" s="36"/>
      <c r="T126" s="36" t="s">
        <v>141</v>
      </c>
      <c r="U126" s="55" t="s">
        <v>141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ht="15.75">
      <c r="A127" s="519" t="str">
        <f>A2</f>
        <v>Select College Name</v>
      </c>
      <c r="B127" s="39" t="s">
        <v>143</v>
      </c>
      <c r="C127" s="68"/>
      <c r="D127" s="68"/>
      <c r="E127" s="68"/>
      <c r="F127" s="68"/>
      <c r="G127" s="68"/>
      <c r="H127" s="68"/>
      <c r="I127" s="68"/>
      <c r="J127" s="68"/>
      <c r="K127" s="68"/>
      <c r="L127" s="68" t="s">
        <v>211</v>
      </c>
      <c r="M127" s="69"/>
      <c r="N127" s="69"/>
      <c r="O127" s="67">
        <v>2</v>
      </c>
      <c r="P127" s="36"/>
      <c r="Q127" s="36"/>
      <c r="R127" s="36"/>
      <c r="S127" s="36"/>
      <c r="T127" s="36"/>
      <c r="U127" s="55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ht="15.75">
      <c r="A128" s="519" t="str">
        <f>$A$3</f>
        <v>2018-19 TO 2019-20  COST ANALYSIS</v>
      </c>
      <c r="B128" s="42" t="s">
        <v>138</v>
      </c>
      <c r="C128" s="43"/>
      <c r="D128" s="43"/>
      <c r="E128" s="43"/>
      <c r="F128" s="43"/>
      <c r="G128" s="43"/>
      <c r="H128" s="43"/>
      <c r="I128" s="44"/>
      <c r="J128" s="44"/>
      <c r="K128" s="42"/>
      <c r="L128" s="42" t="s">
        <v>212</v>
      </c>
      <c r="M128" s="70"/>
      <c r="N128" s="43"/>
      <c r="O128" s="67">
        <v>3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ht="15.75">
      <c r="A129" s="519" t="s">
        <v>0</v>
      </c>
      <c r="B129" s="42" t="s">
        <v>139</v>
      </c>
      <c r="C129" s="43"/>
      <c r="D129" s="47" t="s">
        <v>159</v>
      </c>
      <c r="E129" s="43"/>
      <c r="F129" s="47" t="s">
        <v>174</v>
      </c>
      <c r="G129" s="43"/>
      <c r="H129" s="45" t="s">
        <v>136</v>
      </c>
      <c r="I129" s="38" t="s">
        <v>184</v>
      </c>
      <c r="J129" s="38" t="s">
        <v>189</v>
      </c>
      <c r="K129" s="38" t="s">
        <v>136</v>
      </c>
      <c r="L129" s="45" t="s">
        <v>213</v>
      </c>
      <c r="M129" s="46" t="s">
        <v>221</v>
      </c>
      <c r="N129" s="46" t="s">
        <v>225</v>
      </c>
      <c r="O129" s="67">
        <v>4</v>
      </c>
      <c r="P129" s="36"/>
      <c r="Q129" s="36"/>
      <c r="R129" s="36"/>
      <c r="S129" s="36"/>
      <c r="T129" s="36"/>
      <c r="U129" s="36" t="s">
        <v>141</v>
      </c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ht="16.5" thickBot="1">
      <c r="A130" s="519" t="s">
        <v>323</v>
      </c>
      <c r="B130" s="45" t="s">
        <v>140</v>
      </c>
      <c r="C130" s="46" t="s">
        <v>151</v>
      </c>
      <c r="D130" s="46" t="s">
        <v>140</v>
      </c>
      <c r="E130" s="46" t="s">
        <v>151</v>
      </c>
      <c r="F130" s="46" t="s">
        <v>140</v>
      </c>
      <c r="G130" s="46" t="s">
        <v>151</v>
      </c>
      <c r="H130" s="38" t="s">
        <v>182</v>
      </c>
      <c r="I130" s="38" t="s">
        <v>185</v>
      </c>
      <c r="J130" s="38" t="s">
        <v>185</v>
      </c>
      <c r="K130" s="38" t="s">
        <v>194</v>
      </c>
      <c r="L130" s="38" t="s">
        <v>214</v>
      </c>
      <c r="M130" s="41" t="s">
        <v>214</v>
      </c>
      <c r="N130" s="41" t="s">
        <v>226</v>
      </c>
      <c r="O130" s="67">
        <v>5</v>
      </c>
      <c r="P130" s="36"/>
      <c r="Q130" s="36"/>
      <c r="R130" s="36"/>
      <c r="S130" s="36"/>
      <c r="T130" s="36"/>
      <c r="U130" s="36" t="s">
        <v>141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ht="9.9499999999999993" customHeight="1" thickTop="1">
      <c r="A131" s="522"/>
      <c r="B131" s="522"/>
      <c r="C131" s="522"/>
      <c r="D131" s="522"/>
      <c r="E131" s="522"/>
      <c r="F131" s="522"/>
      <c r="G131" s="522"/>
      <c r="H131" s="522"/>
      <c r="I131" s="522"/>
      <c r="J131" s="522"/>
      <c r="K131" s="523"/>
      <c r="L131" s="522"/>
      <c r="M131" s="522"/>
      <c r="N131" s="522"/>
      <c r="O131" s="67">
        <v>6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ht="15.75">
      <c r="A132" s="518" t="s">
        <v>68</v>
      </c>
      <c r="B132" s="525"/>
      <c r="C132" s="525"/>
      <c r="D132" s="516"/>
      <c r="E132" s="516"/>
      <c r="F132" s="516"/>
      <c r="G132" s="516"/>
      <c r="H132" s="516"/>
      <c r="I132" s="516"/>
      <c r="J132" s="516"/>
      <c r="K132" s="516"/>
      <c r="L132" s="87"/>
      <c r="M132" s="87"/>
      <c r="N132" s="87"/>
      <c r="O132" s="67">
        <v>7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>
      <c r="A133" s="87" t="s">
        <v>69</v>
      </c>
      <c r="B133" s="526"/>
      <c r="C133" s="526"/>
      <c r="D133" s="516">
        <f>'CA2 Detail'!D133-'Prior Year - CA2'!D133</f>
        <v>0</v>
      </c>
      <c r="E133" s="516">
        <f>'CA2 Detail'!E133-'Prior Year - CA2'!E133</f>
        <v>0</v>
      </c>
      <c r="F133" s="516">
        <f>'CA2 Detail'!F133-'Prior Year - CA2'!F133</f>
        <v>0</v>
      </c>
      <c r="G133" s="516">
        <f>'CA2 Detail'!G133-'Prior Year - CA2'!G133</f>
        <v>0</v>
      </c>
      <c r="H133" s="516">
        <f>'CA2 Detail'!H133-'Prior Year - CA2'!H133</f>
        <v>0</v>
      </c>
      <c r="I133" s="516">
        <f>'CA2 Detail'!I133-'Prior Year - CA2'!I133</f>
        <v>0</v>
      </c>
      <c r="J133" s="516">
        <f>'CA2 Detail'!J133-'Prior Year - CA2'!J133</f>
        <v>0</v>
      </c>
      <c r="K133" s="516">
        <f>'CA2 Detail'!K133-'Prior Year - CA2'!K133</f>
        <v>0</v>
      </c>
      <c r="L133" s="520" t="s">
        <v>161</v>
      </c>
      <c r="M133" s="520" t="s">
        <v>161</v>
      </c>
      <c r="N133" s="516">
        <f>'CA2 Detail'!N133-'Prior Year - CA2'!N133</f>
        <v>0</v>
      </c>
      <c r="O133" s="67">
        <v>8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>
      <c r="A134" s="87" t="s">
        <v>70</v>
      </c>
      <c r="B134" s="526"/>
      <c r="C134" s="526"/>
      <c r="D134" s="516">
        <f>'CA2 Detail'!D134-'Prior Year - CA2'!D134</f>
        <v>0</v>
      </c>
      <c r="E134" s="516">
        <f>'CA2 Detail'!E134-'Prior Year - CA2'!E134</f>
        <v>0</v>
      </c>
      <c r="F134" s="516">
        <f>'CA2 Detail'!F134-'Prior Year - CA2'!F134</f>
        <v>0</v>
      </c>
      <c r="G134" s="516">
        <f>'CA2 Detail'!G134-'Prior Year - CA2'!G134</f>
        <v>0</v>
      </c>
      <c r="H134" s="516">
        <f>'CA2 Detail'!H134-'Prior Year - CA2'!H134</f>
        <v>0</v>
      </c>
      <c r="I134" s="516">
        <f>'CA2 Detail'!I134-'Prior Year - CA2'!I134</f>
        <v>0</v>
      </c>
      <c r="J134" s="516">
        <f>'CA2 Detail'!J134-'Prior Year - CA2'!J134</f>
        <v>0</v>
      </c>
      <c r="K134" s="516">
        <f>'CA2 Detail'!K134-'Prior Year - CA2'!K134</f>
        <v>0</v>
      </c>
      <c r="L134" s="520" t="s">
        <v>161</v>
      </c>
      <c r="M134" s="520" t="s">
        <v>161</v>
      </c>
      <c r="N134" s="516">
        <f>'CA2 Detail'!N134-'Prior Year - CA2'!N134</f>
        <v>0</v>
      </c>
      <c r="O134" s="67">
        <v>9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ht="6.95" customHeight="1">
      <c r="A135" s="518"/>
      <c r="B135" s="527"/>
      <c r="C135" s="527"/>
      <c r="D135" s="511"/>
      <c r="E135" s="511"/>
      <c r="F135" s="511"/>
      <c r="G135" s="511"/>
      <c r="H135" s="511"/>
      <c r="I135" s="511"/>
      <c r="J135" s="511"/>
      <c r="K135" s="511"/>
      <c r="L135" s="510"/>
      <c r="M135" s="510"/>
      <c r="N135" s="510"/>
      <c r="O135" s="67">
        <v>10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ht="15.75">
      <c r="A136" s="518" t="s">
        <v>71</v>
      </c>
      <c r="B136" s="526"/>
      <c r="C136" s="526"/>
      <c r="D136" s="516">
        <f>'CA2 Detail'!D136-'Prior Year - CA2'!D136</f>
        <v>0</v>
      </c>
      <c r="E136" s="516">
        <f>'CA2 Detail'!E136-'Prior Year - CA2'!E136</f>
        <v>0</v>
      </c>
      <c r="F136" s="516">
        <f>'CA2 Detail'!F136-'Prior Year - CA2'!F136</f>
        <v>0</v>
      </c>
      <c r="G136" s="516">
        <f>'CA2 Detail'!G136-'Prior Year - CA2'!G136</f>
        <v>0</v>
      </c>
      <c r="H136" s="516">
        <f>'CA2 Detail'!H136-'Prior Year - CA2'!H136</f>
        <v>0</v>
      </c>
      <c r="I136" s="516">
        <f>'CA2 Detail'!I136-'Prior Year - CA2'!I136</f>
        <v>0</v>
      </c>
      <c r="J136" s="516">
        <f>'CA2 Detail'!J136-'Prior Year - CA2'!J136</f>
        <v>0</v>
      </c>
      <c r="K136" s="516">
        <f>'CA2 Detail'!K136-'Prior Year - CA2'!K136</f>
        <v>0</v>
      </c>
      <c r="L136" s="516">
        <f>'CA2 Detail'!L136-'Prior Year - CA2'!L136</f>
        <v>0</v>
      </c>
      <c r="M136" s="516">
        <f>'CA2 Detail'!M136-'Prior Year - CA2'!M136</f>
        <v>0</v>
      </c>
      <c r="N136" s="516">
        <f>'CA2 Detail'!N136-'Prior Year - CA2'!N136</f>
        <v>0</v>
      </c>
      <c r="O136" s="67">
        <v>11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ht="9.9499999999999993" customHeight="1">
      <c r="A137" s="546"/>
      <c r="B137" s="510"/>
      <c r="C137" s="510"/>
      <c r="D137" s="511"/>
      <c r="E137" s="511"/>
      <c r="F137" s="511"/>
      <c r="G137" s="511"/>
      <c r="H137" s="511"/>
      <c r="I137" s="511"/>
      <c r="J137" s="511"/>
      <c r="K137" s="511"/>
      <c r="L137" s="510"/>
      <c r="M137" s="510"/>
      <c r="N137" s="510"/>
      <c r="O137" s="67">
        <v>12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ht="15.75">
      <c r="A138" s="518" t="s">
        <v>72</v>
      </c>
      <c r="B138" s="87"/>
      <c r="C138" s="87"/>
      <c r="D138" s="516"/>
      <c r="E138" s="516"/>
      <c r="F138" s="516"/>
      <c r="G138" s="516"/>
      <c r="H138" s="516"/>
      <c r="I138" s="516"/>
      <c r="J138" s="516"/>
      <c r="K138" s="516"/>
      <c r="L138" s="87"/>
      <c r="M138" s="87"/>
      <c r="N138" s="87"/>
      <c r="O138" s="67">
        <v>13</v>
      </c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>
      <c r="A139" s="87" t="s">
        <v>73</v>
      </c>
      <c r="B139" s="526"/>
      <c r="C139" s="526"/>
      <c r="D139" s="516">
        <f>'CA2 Detail'!D139-'Prior Year - CA2'!D139</f>
        <v>0</v>
      </c>
      <c r="E139" s="516">
        <f>'CA2 Detail'!E139-'Prior Year - CA2'!E139</f>
        <v>0</v>
      </c>
      <c r="F139" s="516">
        <f>'CA2 Detail'!F139-'Prior Year - CA2'!F139</f>
        <v>0</v>
      </c>
      <c r="G139" s="516">
        <f>'CA2 Detail'!G139-'Prior Year - CA2'!G139</f>
        <v>0</v>
      </c>
      <c r="H139" s="516">
        <f>'CA2 Detail'!H139-'Prior Year - CA2'!H139</f>
        <v>0</v>
      </c>
      <c r="I139" s="516">
        <f>'CA2 Detail'!I139-'Prior Year - CA2'!I139</f>
        <v>0</v>
      </c>
      <c r="J139" s="516">
        <f>'CA2 Detail'!J139-'Prior Year - CA2'!J139</f>
        <v>0</v>
      </c>
      <c r="K139" s="516">
        <f>'CA2 Detail'!K139-'Prior Year - CA2'!K139</f>
        <v>0</v>
      </c>
      <c r="L139" s="516">
        <f>'CA2 Detail'!L139-'Prior Year - CA2'!L139</f>
        <v>0</v>
      </c>
      <c r="M139" s="517" t="s">
        <v>161</v>
      </c>
      <c r="N139" s="520" t="s">
        <v>161</v>
      </c>
      <c r="O139" s="67">
        <v>14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>
      <c r="A140" s="87" t="s">
        <v>74</v>
      </c>
      <c r="B140" s="528"/>
      <c r="C140" s="528"/>
      <c r="D140" s="516">
        <f>'CA2 Detail'!D140-'Prior Year - CA2'!D140</f>
        <v>0</v>
      </c>
      <c r="E140" s="516">
        <f>'CA2 Detail'!E140-'Prior Year - CA2'!E140</f>
        <v>0</v>
      </c>
      <c r="F140" s="516">
        <f>'CA2 Detail'!F140-'Prior Year - CA2'!F140</f>
        <v>0</v>
      </c>
      <c r="G140" s="516">
        <f>'CA2 Detail'!G140-'Prior Year - CA2'!G140</f>
        <v>0</v>
      </c>
      <c r="H140" s="516">
        <f>'CA2 Detail'!H140-'Prior Year - CA2'!H140</f>
        <v>0</v>
      </c>
      <c r="I140" s="516">
        <f>'CA2 Detail'!I140-'Prior Year - CA2'!I140</f>
        <v>0</v>
      </c>
      <c r="J140" s="516">
        <f>'CA2 Detail'!J140-'Prior Year - CA2'!J140</f>
        <v>0</v>
      </c>
      <c r="K140" s="516">
        <f>'CA2 Detail'!K140-'Prior Year - CA2'!K140</f>
        <v>0</v>
      </c>
      <c r="L140" s="517" t="s">
        <v>161</v>
      </c>
      <c r="M140" s="516">
        <f>'CA2 Detail'!M140-'Prior Year - CA2'!M140</f>
        <v>0</v>
      </c>
      <c r="N140" s="520" t="s">
        <v>161</v>
      </c>
      <c r="O140" s="67">
        <v>15</v>
      </c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>
      <c r="A141" s="87" t="s">
        <v>75</v>
      </c>
      <c r="B141" s="528"/>
      <c r="C141" s="528"/>
      <c r="D141" s="516">
        <f>'CA2 Detail'!D141-'Prior Year - CA2'!D141</f>
        <v>0</v>
      </c>
      <c r="E141" s="516">
        <f>'CA2 Detail'!E141-'Prior Year - CA2'!E141</f>
        <v>0</v>
      </c>
      <c r="F141" s="516">
        <f>'CA2 Detail'!F141-'Prior Year - CA2'!F141</f>
        <v>0</v>
      </c>
      <c r="G141" s="516">
        <f>'CA2 Detail'!G141-'Prior Year - CA2'!G141</f>
        <v>0</v>
      </c>
      <c r="H141" s="516">
        <f>'CA2 Detail'!H141-'Prior Year - CA2'!H141</f>
        <v>0</v>
      </c>
      <c r="I141" s="516">
        <f>'CA2 Detail'!I141-'Prior Year - CA2'!I141</f>
        <v>0</v>
      </c>
      <c r="J141" s="516">
        <f>'CA2 Detail'!J141-'Prior Year - CA2'!J141</f>
        <v>0</v>
      </c>
      <c r="K141" s="516">
        <f>'CA2 Detail'!K141-'Prior Year - CA2'!K141</f>
        <v>0</v>
      </c>
      <c r="L141" s="516">
        <f>'CA2 Detail'!L141-'Prior Year - CA2'!L141</f>
        <v>0</v>
      </c>
      <c r="M141" s="517" t="s">
        <v>161</v>
      </c>
      <c r="N141" s="520" t="s">
        <v>161</v>
      </c>
      <c r="O141" s="67">
        <v>16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>
      <c r="A142" s="87" t="s">
        <v>76</v>
      </c>
      <c r="B142" s="528"/>
      <c r="C142" s="528"/>
      <c r="D142" s="516">
        <f>'CA2 Detail'!D142-'Prior Year - CA2'!D142</f>
        <v>0</v>
      </c>
      <c r="E142" s="516">
        <f>'CA2 Detail'!E142-'Prior Year - CA2'!E142</f>
        <v>0</v>
      </c>
      <c r="F142" s="516">
        <f>'CA2 Detail'!F142-'Prior Year - CA2'!F142</f>
        <v>0</v>
      </c>
      <c r="G142" s="516">
        <f>'CA2 Detail'!G142-'Prior Year - CA2'!G142</f>
        <v>0</v>
      </c>
      <c r="H142" s="516">
        <f>'CA2 Detail'!H142-'Prior Year - CA2'!H142</f>
        <v>0</v>
      </c>
      <c r="I142" s="516">
        <f>'CA2 Detail'!I142-'Prior Year - CA2'!I142</f>
        <v>0</v>
      </c>
      <c r="J142" s="516">
        <f>'CA2 Detail'!J142-'Prior Year - CA2'!J142</f>
        <v>0</v>
      </c>
      <c r="K142" s="516">
        <f>'CA2 Detail'!K142-'Prior Year - CA2'!K142</f>
        <v>0</v>
      </c>
      <c r="L142" s="516">
        <f>'CA2 Detail'!L142-'Prior Year - CA2'!L142</f>
        <v>0</v>
      </c>
      <c r="M142" s="517" t="s">
        <v>161</v>
      </c>
      <c r="N142" s="520" t="s">
        <v>161</v>
      </c>
      <c r="O142" s="67">
        <v>17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>
      <c r="A143" s="87" t="s">
        <v>77</v>
      </c>
      <c r="B143" s="528"/>
      <c r="C143" s="528"/>
      <c r="D143" s="516">
        <f>'CA2 Detail'!D143-'Prior Year - CA2'!D143</f>
        <v>0</v>
      </c>
      <c r="E143" s="516">
        <f>'CA2 Detail'!E143-'Prior Year - CA2'!E143</f>
        <v>0</v>
      </c>
      <c r="F143" s="516">
        <f>'CA2 Detail'!F143-'Prior Year - CA2'!F143</f>
        <v>0</v>
      </c>
      <c r="G143" s="516">
        <f>'CA2 Detail'!G143-'Prior Year - CA2'!G143</f>
        <v>0</v>
      </c>
      <c r="H143" s="516">
        <f>'CA2 Detail'!H143-'Prior Year - CA2'!H143</f>
        <v>0</v>
      </c>
      <c r="I143" s="516">
        <f>'CA2 Detail'!I143-'Prior Year - CA2'!I143</f>
        <v>0</v>
      </c>
      <c r="J143" s="516">
        <f>'CA2 Detail'!J143-'Prior Year - CA2'!J143</f>
        <v>0</v>
      </c>
      <c r="K143" s="516">
        <f>'CA2 Detail'!K143-'Prior Year - CA2'!K143</f>
        <v>0</v>
      </c>
      <c r="L143" s="516">
        <f>'CA2 Detail'!L143-'Prior Year - CA2'!L143</f>
        <v>0</v>
      </c>
      <c r="M143" s="517" t="s">
        <v>161</v>
      </c>
      <c r="N143" s="520" t="s">
        <v>161</v>
      </c>
      <c r="O143" s="67">
        <v>18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>
      <c r="A144" s="87" t="s">
        <v>78</v>
      </c>
      <c r="B144" s="528"/>
      <c r="C144" s="528"/>
      <c r="D144" s="516">
        <f>'CA2 Detail'!D144-'Prior Year - CA2'!D144</f>
        <v>0</v>
      </c>
      <c r="E144" s="516">
        <f>'CA2 Detail'!E144-'Prior Year - CA2'!E144</f>
        <v>0</v>
      </c>
      <c r="F144" s="516">
        <f>'CA2 Detail'!F144-'Prior Year - CA2'!F144</f>
        <v>0</v>
      </c>
      <c r="G144" s="516">
        <f>'CA2 Detail'!G144-'Prior Year - CA2'!G144</f>
        <v>0</v>
      </c>
      <c r="H144" s="516">
        <f>'CA2 Detail'!H144-'Prior Year - CA2'!H144</f>
        <v>0</v>
      </c>
      <c r="I144" s="516">
        <f>'CA2 Detail'!I144-'Prior Year - CA2'!I144</f>
        <v>0</v>
      </c>
      <c r="J144" s="516">
        <f>'CA2 Detail'!J144-'Prior Year - CA2'!J144</f>
        <v>0</v>
      </c>
      <c r="K144" s="516">
        <f>'CA2 Detail'!K144-'Prior Year - CA2'!K144</f>
        <v>0</v>
      </c>
      <c r="L144" s="516">
        <f>'CA2 Detail'!L144-'Prior Year - CA2'!L144</f>
        <v>0</v>
      </c>
      <c r="M144" s="517" t="s">
        <v>161</v>
      </c>
      <c r="N144" s="520" t="s">
        <v>161</v>
      </c>
      <c r="O144" s="67">
        <v>19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>
      <c r="A145" s="87" t="s">
        <v>79</v>
      </c>
      <c r="B145" s="528"/>
      <c r="C145" s="528"/>
      <c r="D145" s="516">
        <f>'CA2 Detail'!D145-'Prior Year - CA2'!D145</f>
        <v>0</v>
      </c>
      <c r="E145" s="516">
        <f>'CA2 Detail'!E145-'Prior Year - CA2'!E145</f>
        <v>0</v>
      </c>
      <c r="F145" s="516">
        <f>'CA2 Detail'!F145-'Prior Year - CA2'!F145</f>
        <v>0</v>
      </c>
      <c r="G145" s="516">
        <f>'CA2 Detail'!G145-'Prior Year - CA2'!G145</f>
        <v>0</v>
      </c>
      <c r="H145" s="516">
        <f>'CA2 Detail'!H145-'Prior Year - CA2'!H145</f>
        <v>0</v>
      </c>
      <c r="I145" s="516">
        <f>'CA2 Detail'!I145-'Prior Year - CA2'!I145</f>
        <v>0</v>
      </c>
      <c r="J145" s="516">
        <f>'CA2 Detail'!J145-'Prior Year - CA2'!J145</f>
        <v>0</v>
      </c>
      <c r="K145" s="516">
        <f>'CA2 Detail'!K145-'Prior Year - CA2'!K145</f>
        <v>0</v>
      </c>
      <c r="L145" s="516">
        <f>'CA2 Detail'!L145-'Prior Year - CA2'!L145</f>
        <v>0</v>
      </c>
      <c r="M145" s="516">
        <f>'CA2 Detail'!M145-'Prior Year - CA2'!M145</f>
        <v>0</v>
      </c>
      <c r="N145" s="520" t="s">
        <v>161</v>
      </c>
      <c r="O145" s="67">
        <v>20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ht="6.95" customHeight="1">
      <c r="A146" s="87"/>
      <c r="B146" s="510"/>
      <c r="C146" s="510"/>
      <c r="D146" s="511"/>
      <c r="E146" s="511"/>
      <c r="F146" s="511"/>
      <c r="G146" s="511"/>
      <c r="H146" s="511"/>
      <c r="I146" s="511"/>
      <c r="J146" s="511"/>
      <c r="K146" s="511"/>
      <c r="L146" s="510"/>
      <c r="M146" s="510"/>
      <c r="N146" s="510"/>
      <c r="O146" s="67">
        <v>21</v>
      </c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ht="15.75">
      <c r="A147" s="518" t="s">
        <v>80</v>
      </c>
      <c r="B147" s="526"/>
      <c r="C147" s="526"/>
      <c r="D147" s="516">
        <f>'CA2 Detail'!D147-'Prior Year - CA2'!D147</f>
        <v>0</v>
      </c>
      <c r="E147" s="516">
        <f>'CA2 Detail'!E147-'Prior Year - CA2'!E147</f>
        <v>0</v>
      </c>
      <c r="F147" s="516">
        <f>'CA2 Detail'!F147-'Prior Year - CA2'!F147</f>
        <v>0</v>
      </c>
      <c r="G147" s="516">
        <f>'CA2 Detail'!G147-'Prior Year - CA2'!G147</f>
        <v>0</v>
      </c>
      <c r="H147" s="516">
        <f>'CA2 Detail'!H147-'Prior Year - CA2'!H147</f>
        <v>0</v>
      </c>
      <c r="I147" s="516">
        <f>'CA2 Detail'!I147-'Prior Year - CA2'!I147</f>
        <v>0</v>
      </c>
      <c r="J147" s="516">
        <f>'CA2 Detail'!J147-'Prior Year - CA2'!J147</f>
        <v>0</v>
      </c>
      <c r="K147" s="516">
        <f>'CA2 Detail'!K147-'Prior Year - CA2'!K147</f>
        <v>0</v>
      </c>
      <c r="L147" s="516">
        <f>'CA2 Detail'!L147-'Prior Year - CA2'!L147</f>
        <v>0</v>
      </c>
      <c r="M147" s="516">
        <f>'CA2 Detail'!M147-'Prior Year - CA2'!M147</f>
        <v>0</v>
      </c>
      <c r="N147" s="516">
        <f>'CA2 Detail'!N147-'Prior Year - CA2'!N147</f>
        <v>0</v>
      </c>
      <c r="O147" s="67">
        <v>22</v>
      </c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ht="9.9499999999999993" customHeight="1">
      <c r="A148" s="546"/>
      <c r="B148" s="510"/>
      <c r="C148" s="510"/>
      <c r="D148" s="511"/>
      <c r="E148" s="511"/>
      <c r="F148" s="511"/>
      <c r="G148" s="511"/>
      <c r="H148" s="511"/>
      <c r="I148" s="511"/>
      <c r="J148" s="511"/>
      <c r="K148" s="511"/>
      <c r="L148" s="510"/>
      <c r="M148" s="510"/>
      <c r="N148" s="510"/>
      <c r="O148" s="67">
        <v>23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ht="15.75">
      <c r="A149" s="518" t="s">
        <v>81</v>
      </c>
      <c r="B149" s="87"/>
      <c r="C149" s="87"/>
      <c r="D149" s="516"/>
      <c r="E149" s="516"/>
      <c r="F149" s="516"/>
      <c r="G149" s="516"/>
      <c r="H149" s="516"/>
      <c r="I149" s="516"/>
      <c r="J149" s="516"/>
      <c r="K149" s="516"/>
      <c r="L149" s="87"/>
      <c r="M149" s="87"/>
      <c r="N149" s="87"/>
      <c r="O149" s="67">
        <v>24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>
      <c r="A150" s="87" t="s">
        <v>82</v>
      </c>
      <c r="B150" s="526"/>
      <c r="C150" s="526"/>
      <c r="D150" s="516">
        <f>'CA2 Detail'!D150-'Prior Year - CA2'!D150</f>
        <v>0</v>
      </c>
      <c r="E150" s="516">
        <f>'CA2 Detail'!E150-'Prior Year - CA2'!E150</f>
        <v>0</v>
      </c>
      <c r="F150" s="516">
        <f>'CA2 Detail'!F150-'Prior Year - CA2'!F150</f>
        <v>0</v>
      </c>
      <c r="G150" s="516">
        <f>'CA2 Detail'!G150-'Prior Year - CA2'!G150</f>
        <v>0</v>
      </c>
      <c r="H150" s="516">
        <f>'CA2 Detail'!H150-'Prior Year - CA2'!H150</f>
        <v>0</v>
      </c>
      <c r="I150" s="516">
        <f>'CA2 Detail'!I150-'Prior Year - CA2'!I150</f>
        <v>0</v>
      </c>
      <c r="J150" s="516">
        <f>'CA2 Detail'!J150-'Prior Year - CA2'!J150</f>
        <v>0</v>
      </c>
      <c r="K150" s="516">
        <f>'CA2 Detail'!K150-'Prior Year - CA2'!K150</f>
        <v>0</v>
      </c>
      <c r="L150" s="520" t="s">
        <v>161</v>
      </c>
      <c r="M150" s="516">
        <f>'CA2 Detail'!M150-'Prior Year - CA2'!M150</f>
        <v>0</v>
      </c>
      <c r="N150" s="520" t="s">
        <v>161</v>
      </c>
      <c r="O150" s="67">
        <v>25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>
      <c r="A151" s="87" t="s">
        <v>83</v>
      </c>
      <c r="B151" s="528"/>
      <c r="C151" s="528"/>
      <c r="D151" s="516">
        <f>'CA2 Detail'!D151-'Prior Year - CA2'!D151</f>
        <v>0</v>
      </c>
      <c r="E151" s="516">
        <f>'CA2 Detail'!E151-'Prior Year - CA2'!E151</f>
        <v>0</v>
      </c>
      <c r="F151" s="516">
        <f>'CA2 Detail'!F151-'Prior Year - CA2'!F151</f>
        <v>0</v>
      </c>
      <c r="G151" s="516">
        <f>'CA2 Detail'!G151-'Prior Year - CA2'!G151</f>
        <v>0</v>
      </c>
      <c r="H151" s="516">
        <f>'CA2 Detail'!H151-'Prior Year - CA2'!H151</f>
        <v>0</v>
      </c>
      <c r="I151" s="516">
        <f>'CA2 Detail'!I151-'Prior Year - CA2'!I151</f>
        <v>0</v>
      </c>
      <c r="J151" s="516">
        <f>'CA2 Detail'!J151-'Prior Year - CA2'!J151</f>
        <v>0</v>
      </c>
      <c r="K151" s="516">
        <f>'CA2 Detail'!K151-'Prior Year - CA2'!K151</f>
        <v>0</v>
      </c>
      <c r="L151" s="520" t="s">
        <v>161</v>
      </c>
      <c r="M151" s="520" t="s">
        <v>161</v>
      </c>
      <c r="N151" s="516">
        <f>'CA2 Detail'!N151-'Prior Year - CA2'!N151</f>
        <v>0</v>
      </c>
      <c r="O151" s="67">
        <v>26</v>
      </c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>
      <c r="A152" s="87" t="s">
        <v>84</v>
      </c>
      <c r="B152" s="528"/>
      <c r="C152" s="528"/>
      <c r="D152" s="516">
        <f>'CA2 Detail'!D152-'Prior Year - CA2'!D152</f>
        <v>0</v>
      </c>
      <c r="E152" s="516">
        <f>'CA2 Detail'!E152-'Prior Year - CA2'!E152</f>
        <v>0</v>
      </c>
      <c r="F152" s="516">
        <f>'CA2 Detail'!F152-'Prior Year - CA2'!F152</f>
        <v>0</v>
      </c>
      <c r="G152" s="516">
        <f>'CA2 Detail'!G152-'Prior Year - CA2'!G152</f>
        <v>0</v>
      </c>
      <c r="H152" s="516">
        <f>'CA2 Detail'!H152-'Prior Year - CA2'!H152</f>
        <v>0</v>
      </c>
      <c r="I152" s="516">
        <f>'CA2 Detail'!I152-'Prior Year - CA2'!I152</f>
        <v>0</v>
      </c>
      <c r="J152" s="516">
        <f>'CA2 Detail'!J152-'Prior Year - CA2'!J152</f>
        <v>0</v>
      </c>
      <c r="K152" s="516">
        <f>'CA2 Detail'!K152-'Prior Year - CA2'!K152</f>
        <v>0</v>
      </c>
      <c r="L152" s="516">
        <f>'CA2 Detail'!L152-'Prior Year - CA2'!L152</f>
        <v>0</v>
      </c>
      <c r="M152" s="517" t="s">
        <v>161</v>
      </c>
      <c r="N152" s="520" t="s">
        <v>161</v>
      </c>
      <c r="O152" s="67">
        <v>27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>
      <c r="A153" s="87" t="s">
        <v>85</v>
      </c>
      <c r="B153" s="528"/>
      <c r="C153" s="528"/>
      <c r="D153" s="516">
        <f>'CA2 Detail'!D153-'Prior Year - CA2'!D153</f>
        <v>0</v>
      </c>
      <c r="E153" s="516">
        <f>'CA2 Detail'!E153-'Prior Year - CA2'!E153</f>
        <v>0</v>
      </c>
      <c r="F153" s="516">
        <f>'CA2 Detail'!F153-'Prior Year - CA2'!F153</f>
        <v>0</v>
      </c>
      <c r="G153" s="516">
        <f>'CA2 Detail'!G153-'Prior Year - CA2'!G153</f>
        <v>0</v>
      </c>
      <c r="H153" s="516">
        <f>'CA2 Detail'!H153-'Prior Year - CA2'!H153</f>
        <v>0</v>
      </c>
      <c r="I153" s="516">
        <f>'CA2 Detail'!I153-'Prior Year - CA2'!I153</f>
        <v>0</v>
      </c>
      <c r="J153" s="516">
        <f>'CA2 Detail'!J153-'Prior Year - CA2'!J153</f>
        <v>0</v>
      </c>
      <c r="K153" s="516">
        <f>'CA2 Detail'!K153-'Prior Year - CA2'!K153</f>
        <v>0</v>
      </c>
      <c r="L153" s="516">
        <f>'CA2 Detail'!L153-'Prior Year - CA2'!L153</f>
        <v>0</v>
      </c>
      <c r="M153" s="517" t="s">
        <v>161</v>
      </c>
      <c r="N153" s="520" t="s">
        <v>161</v>
      </c>
      <c r="O153" s="67">
        <v>28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>
      <c r="A154" s="87" t="s">
        <v>86</v>
      </c>
      <c r="B154" s="528"/>
      <c r="C154" s="528"/>
      <c r="D154" s="516">
        <f>'CA2 Detail'!D154-'Prior Year - CA2'!D154</f>
        <v>0</v>
      </c>
      <c r="E154" s="516">
        <f>'CA2 Detail'!E154-'Prior Year - CA2'!E154</f>
        <v>0</v>
      </c>
      <c r="F154" s="516">
        <f>'CA2 Detail'!F154-'Prior Year - CA2'!F154</f>
        <v>0</v>
      </c>
      <c r="G154" s="516">
        <f>'CA2 Detail'!G154-'Prior Year - CA2'!G154</f>
        <v>0</v>
      </c>
      <c r="H154" s="516">
        <f>'CA2 Detail'!H154-'Prior Year - CA2'!H154</f>
        <v>0</v>
      </c>
      <c r="I154" s="516">
        <f>'CA2 Detail'!I154-'Prior Year - CA2'!I154</f>
        <v>0</v>
      </c>
      <c r="J154" s="516">
        <f>'CA2 Detail'!J154-'Prior Year - CA2'!J154</f>
        <v>0</v>
      </c>
      <c r="K154" s="516">
        <f>'CA2 Detail'!K154-'Prior Year - CA2'!K154</f>
        <v>0</v>
      </c>
      <c r="L154" s="516">
        <f>'CA2 Detail'!L154-'Prior Year - CA2'!L154</f>
        <v>0</v>
      </c>
      <c r="M154" s="517" t="s">
        <v>161</v>
      </c>
      <c r="N154" s="520" t="s">
        <v>161</v>
      </c>
      <c r="O154" s="67">
        <v>29</v>
      </c>
      <c r="P154" s="55" t="s">
        <v>141</v>
      </c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>
      <c r="A155" s="87" t="s">
        <v>87</v>
      </c>
      <c r="B155" s="528"/>
      <c r="C155" s="528"/>
      <c r="D155" s="516">
        <f>'CA2 Detail'!D155-'Prior Year - CA2'!D155</f>
        <v>0</v>
      </c>
      <c r="E155" s="516">
        <f>'CA2 Detail'!E155-'Prior Year - CA2'!E155</f>
        <v>0</v>
      </c>
      <c r="F155" s="516">
        <f>'CA2 Detail'!F155-'Prior Year - CA2'!F155</f>
        <v>0</v>
      </c>
      <c r="G155" s="516">
        <f>'CA2 Detail'!G155-'Prior Year - CA2'!G155</f>
        <v>0</v>
      </c>
      <c r="H155" s="516">
        <f>'CA2 Detail'!H155-'Prior Year - CA2'!H155</f>
        <v>0</v>
      </c>
      <c r="I155" s="516">
        <f>'CA2 Detail'!I155-'Prior Year - CA2'!I155</f>
        <v>0</v>
      </c>
      <c r="J155" s="516">
        <f>'CA2 Detail'!J155-'Prior Year - CA2'!J155</f>
        <v>0</v>
      </c>
      <c r="K155" s="516">
        <f>'CA2 Detail'!K155-'Prior Year - CA2'!K155</f>
        <v>0</v>
      </c>
      <c r="L155" s="516">
        <f>'CA2 Detail'!L155-'Prior Year - CA2'!L155</f>
        <v>0</v>
      </c>
      <c r="M155" s="517" t="s">
        <v>161</v>
      </c>
      <c r="N155" s="520" t="s">
        <v>161</v>
      </c>
      <c r="O155" s="67">
        <v>30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>
      <c r="A156" s="87" t="s">
        <v>88</v>
      </c>
      <c r="B156" s="528"/>
      <c r="C156" s="528"/>
      <c r="D156" s="516">
        <f>'CA2 Detail'!D156-'Prior Year - CA2'!D156</f>
        <v>0</v>
      </c>
      <c r="E156" s="516">
        <f>'CA2 Detail'!E156-'Prior Year - CA2'!E156</f>
        <v>0</v>
      </c>
      <c r="F156" s="516">
        <f>'CA2 Detail'!F156-'Prior Year - CA2'!F156</f>
        <v>0</v>
      </c>
      <c r="G156" s="516">
        <f>'CA2 Detail'!G156-'Prior Year - CA2'!G156</f>
        <v>0</v>
      </c>
      <c r="H156" s="516">
        <f>'CA2 Detail'!H156-'Prior Year - CA2'!H156</f>
        <v>0</v>
      </c>
      <c r="I156" s="516">
        <f>'CA2 Detail'!I156-'Prior Year - CA2'!I156</f>
        <v>0</v>
      </c>
      <c r="J156" s="516">
        <f>'CA2 Detail'!J156-'Prior Year - CA2'!J156</f>
        <v>0</v>
      </c>
      <c r="K156" s="516">
        <f>'CA2 Detail'!K156-'Prior Year - CA2'!K156</f>
        <v>0</v>
      </c>
      <c r="L156" s="520" t="s">
        <v>161</v>
      </c>
      <c r="M156" s="520" t="s">
        <v>161</v>
      </c>
      <c r="N156" s="516">
        <f>'CA2 Detail'!N156-'Prior Year - CA2'!N156</f>
        <v>0</v>
      </c>
      <c r="O156" s="67">
        <v>31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>
      <c r="A157" s="87" t="s">
        <v>89</v>
      </c>
      <c r="B157" s="528"/>
      <c r="C157" s="528"/>
      <c r="D157" s="516">
        <f>'CA2 Detail'!D157-'Prior Year - CA2'!D157</f>
        <v>0</v>
      </c>
      <c r="E157" s="516">
        <f>'CA2 Detail'!E157-'Prior Year - CA2'!E157</f>
        <v>0</v>
      </c>
      <c r="F157" s="516">
        <f>'CA2 Detail'!F157-'Prior Year - CA2'!F157</f>
        <v>0</v>
      </c>
      <c r="G157" s="516">
        <f>'CA2 Detail'!G157-'Prior Year - CA2'!G157</f>
        <v>0</v>
      </c>
      <c r="H157" s="516">
        <f>'CA2 Detail'!H157-'Prior Year - CA2'!H157</f>
        <v>0</v>
      </c>
      <c r="I157" s="516">
        <f>'CA2 Detail'!I157-'Prior Year - CA2'!I157</f>
        <v>0</v>
      </c>
      <c r="J157" s="516">
        <f>'CA2 Detail'!J157-'Prior Year - CA2'!J157</f>
        <v>0</v>
      </c>
      <c r="K157" s="516">
        <f>'CA2 Detail'!K157-'Prior Year - CA2'!K157</f>
        <v>0</v>
      </c>
      <c r="L157" s="516">
        <f>'CA2 Detail'!L157-'Prior Year - CA2'!L157</f>
        <v>0</v>
      </c>
      <c r="M157" s="517" t="s">
        <v>161</v>
      </c>
      <c r="N157" s="520" t="s">
        <v>161</v>
      </c>
      <c r="O157" s="67">
        <v>32</v>
      </c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>
      <c r="A158" s="87" t="s">
        <v>90</v>
      </c>
      <c r="B158" s="528"/>
      <c r="C158" s="528"/>
      <c r="D158" s="516">
        <f>'CA2 Detail'!D158-'Prior Year - CA2'!D158</f>
        <v>0</v>
      </c>
      <c r="E158" s="516">
        <f>'CA2 Detail'!E158-'Prior Year - CA2'!E158</f>
        <v>0</v>
      </c>
      <c r="F158" s="516">
        <f>'CA2 Detail'!F158-'Prior Year - CA2'!F158</f>
        <v>0</v>
      </c>
      <c r="G158" s="516">
        <f>'CA2 Detail'!G158-'Prior Year - CA2'!G158</f>
        <v>0</v>
      </c>
      <c r="H158" s="516">
        <f>'CA2 Detail'!H158-'Prior Year - CA2'!H158</f>
        <v>0</v>
      </c>
      <c r="I158" s="516">
        <f>'CA2 Detail'!I158-'Prior Year - CA2'!I158</f>
        <v>0</v>
      </c>
      <c r="J158" s="516">
        <f>'CA2 Detail'!J158-'Prior Year - CA2'!J158</f>
        <v>0</v>
      </c>
      <c r="K158" s="516">
        <f>'CA2 Detail'!K158-'Prior Year - CA2'!K158</f>
        <v>0</v>
      </c>
      <c r="L158" s="516">
        <f>'CA2 Detail'!L158-'Prior Year - CA2'!L158</f>
        <v>0</v>
      </c>
      <c r="M158" s="520" t="s">
        <v>161</v>
      </c>
      <c r="N158" s="520" t="s">
        <v>161</v>
      </c>
      <c r="O158" s="67">
        <v>33</v>
      </c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>
      <c r="A159" s="87" t="s">
        <v>91</v>
      </c>
      <c r="B159" s="528"/>
      <c r="C159" s="528"/>
      <c r="D159" s="516">
        <f>'CA2 Detail'!D159-'Prior Year - CA2'!D159</f>
        <v>0</v>
      </c>
      <c r="E159" s="516">
        <f>'CA2 Detail'!E159-'Prior Year - CA2'!E159</f>
        <v>0</v>
      </c>
      <c r="F159" s="516">
        <f>'CA2 Detail'!F159-'Prior Year - CA2'!F159</f>
        <v>0</v>
      </c>
      <c r="G159" s="516">
        <f>'CA2 Detail'!G159-'Prior Year - CA2'!G159</f>
        <v>0</v>
      </c>
      <c r="H159" s="516">
        <f>'CA2 Detail'!H159-'Prior Year - CA2'!H159</f>
        <v>0</v>
      </c>
      <c r="I159" s="516">
        <f>'CA2 Detail'!I159-'Prior Year - CA2'!I159</f>
        <v>0</v>
      </c>
      <c r="J159" s="516">
        <f>'CA2 Detail'!J159-'Prior Year - CA2'!J159</f>
        <v>0</v>
      </c>
      <c r="K159" s="516">
        <f>'CA2 Detail'!K159-'Prior Year - CA2'!K159</f>
        <v>0</v>
      </c>
      <c r="L159" s="516">
        <f>'CA2 Detail'!L159-'Prior Year - CA2'!L159</f>
        <v>0</v>
      </c>
      <c r="M159" s="517" t="s">
        <v>161</v>
      </c>
      <c r="N159" s="520" t="s">
        <v>161</v>
      </c>
      <c r="O159" s="67">
        <v>34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ht="6.95" customHeight="1">
      <c r="A160" s="87"/>
      <c r="B160" s="510"/>
      <c r="C160" s="510"/>
      <c r="D160" s="511"/>
      <c r="E160" s="511"/>
      <c r="F160" s="511"/>
      <c r="G160" s="511"/>
      <c r="H160" s="511"/>
      <c r="I160" s="511"/>
      <c r="J160" s="511"/>
      <c r="K160" s="511"/>
      <c r="L160" s="510"/>
      <c r="M160" s="510"/>
      <c r="N160" s="510"/>
      <c r="O160" s="67">
        <v>35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ht="15.75">
      <c r="A161" s="518" t="s">
        <v>92</v>
      </c>
      <c r="B161" s="526"/>
      <c r="C161" s="526"/>
      <c r="D161" s="516">
        <f>'CA2 Detail'!D161-'Prior Year - CA2'!D161</f>
        <v>0</v>
      </c>
      <c r="E161" s="516">
        <f>'CA2 Detail'!E161-'Prior Year - CA2'!E161</f>
        <v>0</v>
      </c>
      <c r="F161" s="516">
        <f>'CA2 Detail'!F161-'Prior Year - CA2'!F161</f>
        <v>0</v>
      </c>
      <c r="G161" s="516">
        <f>'CA2 Detail'!G161-'Prior Year - CA2'!G161</f>
        <v>0</v>
      </c>
      <c r="H161" s="516">
        <f>'CA2 Detail'!H161-'Prior Year - CA2'!H161</f>
        <v>0</v>
      </c>
      <c r="I161" s="516">
        <f>'CA2 Detail'!I161-'Prior Year - CA2'!I161</f>
        <v>0</v>
      </c>
      <c r="J161" s="516">
        <f>'CA2 Detail'!J161-'Prior Year - CA2'!J161</f>
        <v>0</v>
      </c>
      <c r="K161" s="516">
        <f>'CA2 Detail'!K161-'Prior Year - CA2'!K161</f>
        <v>0</v>
      </c>
      <c r="L161" s="516">
        <f>'CA2 Detail'!L161-'Prior Year - CA2'!L161</f>
        <v>0</v>
      </c>
      <c r="M161" s="516">
        <f>'CA2 Detail'!M161-'Prior Year - CA2'!M161</f>
        <v>0</v>
      </c>
      <c r="N161" s="516">
        <f>'CA2 Detail'!N161-'Prior Year - CA2'!N161</f>
        <v>0</v>
      </c>
      <c r="O161" s="67">
        <v>36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ht="9.9499999999999993" customHeight="1">
      <c r="A162" s="546"/>
      <c r="B162" s="529"/>
      <c r="C162" s="529"/>
      <c r="D162" s="511"/>
      <c r="E162" s="511"/>
      <c r="F162" s="511"/>
      <c r="G162" s="511"/>
      <c r="H162" s="511"/>
      <c r="I162" s="511"/>
      <c r="J162" s="511"/>
      <c r="K162" s="511"/>
      <c r="L162" s="511"/>
      <c r="M162" s="511"/>
      <c r="N162" s="511"/>
      <c r="O162" s="67">
        <v>37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ht="15.75">
      <c r="A163" s="518" t="s">
        <v>93</v>
      </c>
      <c r="B163" s="87"/>
      <c r="C163" s="87"/>
      <c r="D163" s="516"/>
      <c r="E163" s="516"/>
      <c r="F163" s="516"/>
      <c r="G163" s="516"/>
      <c r="H163" s="516"/>
      <c r="I163" s="516"/>
      <c r="J163" s="516"/>
      <c r="K163" s="516"/>
      <c r="L163" s="87"/>
      <c r="M163" s="87"/>
      <c r="N163" s="87"/>
      <c r="O163" s="67">
        <v>38</v>
      </c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>
      <c r="A164" s="87" t="s">
        <v>94</v>
      </c>
      <c r="B164" s="526"/>
      <c r="C164" s="526"/>
      <c r="D164" s="516">
        <f>'CA2 Detail'!D164-'Prior Year - CA2'!D164</f>
        <v>0</v>
      </c>
      <c r="E164" s="516">
        <f>'CA2 Detail'!E164-'Prior Year - CA2'!E164</f>
        <v>0</v>
      </c>
      <c r="F164" s="516">
        <f>'CA2 Detail'!F164-'Prior Year - CA2'!F164</f>
        <v>0</v>
      </c>
      <c r="G164" s="516">
        <f>'CA2 Detail'!G164-'Prior Year - CA2'!G164</f>
        <v>0</v>
      </c>
      <c r="H164" s="516">
        <f>'CA2 Detail'!H164-'Prior Year - CA2'!H164</f>
        <v>0</v>
      </c>
      <c r="I164" s="516">
        <f>'CA2 Detail'!I164-'Prior Year - CA2'!I164</f>
        <v>0</v>
      </c>
      <c r="J164" s="516">
        <f>'CA2 Detail'!J164-'Prior Year - CA2'!J164</f>
        <v>0</v>
      </c>
      <c r="K164" s="516">
        <f>'CA2 Detail'!K164-'Prior Year - CA2'!K164</f>
        <v>0</v>
      </c>
      <c r="L164" s="517" t="s">
        <v>161</v>
      </c>
      <c r="M164" s="516">
        <f>'CA2 Detail'!M164-'Prior Year - CA2'!M164</f>
        <v>0</v>
      </c>
      <c r="N164" s="517" t="s">
        <v>161</v>
      </c>
      <c r="O164" s="67">
        <v>39</v>
      </c>
      <c r="P164" s="55" t="s">
        <v>141</v>
      </c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>
      <c r="A165" s="87" t="s">
        <v>95</v>
      </c>
      <c r="B165" s="528"/>
      <c r="C165" s="528"/>
      <c r="D165" s="516">
        <f>'CA2 Detail'!D165-'Prior Year - CA2'!D165</f>
        <v>0</v>
      </c>
      <c r="E165" s="516">
        <f>'CA2 Detail'!E165-'Prior Year - CA2'!E165</f>
        <v>0</v>
      </c>
      <c r="F165" s="516">
        <f>'CA2 Detail'!F165-'Prior Year - CA2'!F165</f>
        <v>0</v>
      </c>
      <c r="G165" s="516">
        <f>'CA2 Detail'!G165-'Prior Year - CA2'!G165</f>
        <v>0</v>
      </c>
      <c r="H165" s="516">
        <f>'CA2 Detail'!H165-'Prior Year - CA2'!H165</f>
        <v>0</v>
      </c>
      <c r="I165" s="516">
        <f>'CA2 Detail'!I165-'Prior Year - CA2'!I165</f>
        <v>0</v>
      </c>
      <c r="J165" s="516">
        <f>'CA2 Detail'!J165-'Prior Year - CA2'!J165</f>
        <v>0</v>
      </c>
      <c r="K165" s="516">
        <f>'CA2 Detail'!K165-'Prior Year - CA2'!K165</f>
        <v>0</v>
      </c>
      <c r="L165" s="516">
        <f>'CA2 Detail'!L165-'Prior Year - CA2'!L165</f>
        <v>0</v>
      </c>
      <c r="M165" s="516">
        <f>'CA2 Detail'!M165-'Prior Year - CA2'!M165</f>
        <v>0</v>
      </c>
      <c r="N165" s="517" t="s">
        <v>161</v>
      </c>
      <c r="O165" s="67">
        <v>40</v>
      </c>
      <c r="P165" s="55" t="s">
        <v>141</v>
      </c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>
      <c r="A166" s="87" t="s">
        <v>96</v>
      </c>
      <c r="B166" s="528"/>
      <c r="C166" s="528"/>
      <c r="D166" s="516">
        <f>'CA2 Detail'!D166-'Prior Year - CA2'!D166</f>
        <v>0</v>
      </c>
      <c r="E166" s="516">
        <f>'CA2 Detail'!E166-'Prior Year - CA2'!E166</f>
        <v>0</v>
      </c>
      <c r="F166" s="516">
        <f>'CA2 Detail'!F166-'Prior Year - CA2'!F166</f>
        <v>0</v>
      </c>
      <c r="G166" s="516">
        <f>'CA2 Detail'!G166-'Prior Year - CA2'!G166</f>
        <v>0</v>
      </c>
      <c r="H166" s="516">
        <f>'CA2 Detail'!H166-'Prior Year - CA2'!H166</f>
        <v>0</v>
      </c>
      <c r="I166" s="516">
        <f>'CA2 Detail'!I166-'Prior Year - CA2'!I166</f>
        <v>0</v>
      </c>
      <c r="J166" s="516">
        <f>'CA2 Detail'!J166-'Prior Year - CA2'!J166</f>
        <v>0</v>
      </c>
      <c r="K166" s="516">
        <f>'CA2 Detail'!K166-'Prior Year - CA2'!K166</f>
        <v>0</v>
      </c>
      <c r="L166" s="516">
        <f>'CA2 Detail'!L166-'Prior Year - CA2'!L166</f>
        <v>0</v>
      </c>
      <c r="M166" s="516">
        <f>'CA2 Detail'!M166-'Prior Year - CA2'!M166</f>
        <v>0</v>
      </c>
      <c r="N166" s="517" t="s">
        <v>161</v>
      </c>
      <c r="O166" s="67">
        <v>41</v>
      </c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>
      <c r="A167" s="87" t="s">
        <v>97</v>
      </c>
      <c r="B167" s="528"/>
      <c r="C167" s="528"/>
      <c r="D167" s="516">
        <f>'CA2 Detail'!D167-'Prior Year - CA2'!D167</f>
        <v>0</v>
      </c>
      <c r="E167" s="516">
        <f>'CA2 Detail'!E167-'Prior Year - CA2'!E167</f>
        <v>0</v>
      </c>
      <c r="F167" s="516">
        <f>'CA2 Detail'!F167-'Prior Year - CA2'!F167</f>
        <v>0</v>
      </c>
      <c r="G167" s="516">
        <f>'CA2 Detail'!G167-'Prior Year - CA2'!G167</f>
        <v>0</v>
      </c>
      <c r="H167" s="516">
        <f>'CA2 Detail'!H167-'Prior Year - CA2'!H167</f>
        <v>0</v>
      </c>
      <c r="I167" s="516">
        <f>'CA2 Detail'!I167-'Prior Year - CA2'!I167</f>
        <v>0</v>
      </c>
      <c r="J167" s="516">
        <f>'CA2 Detail'!J167-'Prior Year - CA2'!J167</f>
        <v>0</v>
      </c>
      <c r="K167" s="516">
        <f>'CA2 Detail'!K167-'Prior Year - CA2'!K167</f>
        <v>0</v>
      </c>
      <c r="L167" s="516">
        <f>'CA2 Detail'!L167-'Prior Year - CA2'!L167</f>
        <v>0</v>
      </c>
      <c r="M167" s="516">
        <f>'CA2 Detail'!M167-'Prior Year - CA2'!M167</f>
        <v>0</v>
      </c>
      <c r="N167" s="517" t="s">
        <v>161</v>
      </c>
      <c r="O167" s="67">
        <v>42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>
      <c r="A168" s="87" t="s">
        <v>98</v>
      </c>
      <c r="B168" s="528"/>
      <c r="C168" s="528"/>
      <c r="D168" s="516">
        <f>'CA2 Detail'!D168-'Prior Year - CA2'!D168</f>
        <v>0</v>
      </c>
      <c r="E168" s="516">
        <f>'CA2 Detail'!E168-'Prior Year - CA2'!E168</f>
        <v>0</v>
      </c>
      <c r="F168" s="516">
        <f>'CA2 Detail'!F168-'Prior Year - CA2'!F168</f>
        <v>0</v>
      </c>
      <c r="G168" s="516">
        <f>'CA2 Detail'!G168-'Prior Year - CA2'!G168</f>
        <v>0</v>
      </c>
      <c r="H168" s="516">
        <f>'CA2 Detail'!H168-'Prior Year - CA2'!H168</f>
        <v>0</v>
      </c>
      <c r="I168" s="516">
        <f>'CA2 Detail'!I168-'Prior Year - CA2'!I168</f>
        <v>0</v>
      </c>
      <c r="J168" s="516">
        <f>'CA2 Detail'!J168-'Prior Year - CA2'!J168</f>
        <v>0</v>
      </c>
      <c r="K168" s="516">
        <f>'CA2 Detail'!K168-'Prior Year - CA2'!K168</f>
        <v>0</v>
      </c>
      <c r="L168" s="516">
        <f>'CA2 Detail'!L168-'Prior Year - CA2'!L168</f>
        <v>0</v>
      </c>
      <c r="M168" s="516">
        <f>'CA2 Detail'!M168-'Prior Year - CA2'!M168</f>
        <v>0</v>
      </c>
      <c r="N168" s="517" t="s">
        <v>161</v>
      </c>
      <c r="O168" s="67">
        <v>43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>
      <c r="A169" s="87" t="s">
        <v>99</v>
      </c>
      <c r="B169" s="528"/>
      <c r="C169" s="528"/>
      <c r="D169" s="516">
        <f>'CA2 Detail'!D169-'Prior Year - CA2'!D169</f>
        <v>0</v>
      </c>
      <c r="E169" s="516">
        <f>'CA2 Detail'!E169-'Prior Year - CA2'!E169</f>
        <v>0</v>
      </c>
      <c r="F169" s="516">
        <f>'CA2 Detail'!F169-'Prior Year - CA2'!F169</f>
        <v>0</v>
      </c>
      <c r="G169" s="516">
        <f>'CA2 Detail'!G169-'Prior Year - CA2'!G169</f>
        <v>0</v>
      </c>
      <c r="H169" s="516">
        <f>'CA2 Detail'!H169-'Prior Year - CA2'!H169</f>
        <v>0</v>
      </c>
      <c r="I169" s="516">
        <f>'CA2 Detail'!I169-'Prior Year - CA2'!I169</f>
        <v>0</v>
      </c>
      <c r="J169" s="516">
        <f>'CA2 Detail'!J169-'Prior Year - CA2'!J169</f>
        <v>0</v>
      </c>
      <c r="K169" s="516">
        <f>'CA2 Detail'!K169-'Prior Year - CA2'!K169</f>
        <v>0</v>
      </c>
      <c r="L169" s="516">
        <f>'CA2 Detail'!L169-'Prior Year - CA2'!L169</f>
        <v>0</v>
      </c>
      <c r="M169" s="516">
        <f>'CA2 Detail'!M169-'Prior Year - CA2'!M169</f>
        <v>0</v>
      </c>
      <c r="N169" s="517" t="s">
        <v>161</v>
      </c>
      <c r="O169" s="67">
        <v>44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>
      <c r="A170" s="87" t="s">
        <v>100</v>
      </c>
      <c r="B170" s="528"/>
      <c r="C170" s="528"/>
      <c r="D170" s="516">
        <f>'CA2 Detail'!D170-'Prior Year - CA2'!D170</f>
        <v>0</v>
      </c>
      <c r="E170" s="516">
        <f>'CA2 Detail'!E170-'Prior Year - CA2'!E170</f>
        <v>0</v>
      </c>
      <c r="F170" s="516">
        <f>'CA2 Detail'!F170-'Prior Year - CA2'!F170</f>
        <v>0</v>
      </c>
      <c r="G170" s="516">
        <f>'CA2 Detail'!G170-'Prior Year - CA2'!G170</f>
        <v>0</v>
      </c>
      <c r="H170" s="516">
        <f>'CA2 Detail'!H170-'Prior Year - CA2'!H170</f>
        <v>0</v>
      </c>
      <c r="I170" s="516">
        <f>'CA2 Detail'!I170-'Prior Year - CA2'!I170</f>
        <v>0</v>
      </c>
      <c r="J170" s="516">
        <f>'CA2 Detail'!J170-'Prior Year - CA2'!J170</f>
        <v>0</v>
      </c>
      <c r="K170" s="516">
        <f>'CA2 Detail'!K170-'Prior Year - CA2'!K170</f>
        <v>0</v>
      </c>
      <c r="L170" s="517" t="s">
        <v>161</v>
      </c>
      <c r="M170" s="516">
        <f>'CA2 Detail'!M170-'Prior Year - CA2'!M170</f>
        <v>0</v>
      </c>
      <c r="N170" s="517" t="s">
        <v>161</v>
      </c>
      <c r="O170" s="67">
        <v>45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>
      <c r="A171" s="87" t="s">
        <v>101</v>
      </c>
      <c r="B171" s="528"/>
      <c r="C171" s="528"/>
      <c r="D171" s="516">
        <f>'CA2 Detail'!D171-'Prior Year - CA2'!D171</f>
        <v>0</v>
      </c>
      <c r="E171" s="516">
        <f>'CA2 Detail'!E171-'Prior Year - CA2'!E171</f>
        <v>0</v>
      </c>
      <c r="F171" s="516">
        <f>'CA2 Detail'!F171-'Prior Year - CA2'!F171</f>
        <v>0</v>
      </c>
      <c r="G171" s="516">
        <f>'CA2 Detail'!G171-'Prior Year - CA2'!G171</f>
        <v>0</v>
      </c>
      <c r="H171" s="516">
        <f>'CA2 Detail'!H171-'Prior Year - CA2'!H171</f>
        <v>0</v>
      </c>
      <c r="I171" s="516">
        <f>'CA2 Detail'!I171-'Prior Year - CA2'!I171</f>
        <v>0</v>
      </c>
      <c r="J171" s="516">
        <f>'CA2 Detail'!J171-'Prior Year - CA2'!J171</f>
        <v>0</v>
      </c>
      <c r="K171" s="516">
        <f>'CA2 Detail'!K171-'Prior Year - CA2'!K171</f>
        <v>0</v>
      </c>
      <c r="L171" s="516">
        <f>'CA2 Detail'!L171-'Prior Year - CA2'!L171</f>
        <v>0</v>
      </c>
      <c r="M171" s="516">
        <f>'CA2 Detail'!M171-'Prior Year - CA2'!M171</f>
        <v>0</v>
      </c>
      <c r="N171" s="517" t="s">
        <v>161</v>
      </c>
      <c r="O171" s="67">
        <v>46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ht="6.95" customHeight="1">
      <c r="A172" s="87"/>
      <c r="B172" s="510"/>
      <c r="C172" s="510"/>
      <c r="D172" s="511"/>
      <c r="E172" s="511"/>
      <c r="F172" s="511"/>
      <c r="G172" s="511"/>
      <c r="H172" s="511"/>
      <c r="I172" s="511"/>
      <c r="J172" s="511"/>
      <c r="K172" s="511"/>
      <c r="L172" s="511"/>
      <c r="M172" s="511"/>
      <c r="N172" s="511"/>
      <c r="O172" s="67">
        <v>47</v>
      </c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ht="15.75">
      <c r="A173" s="518" t="s">
        <v>102</v>
      </c>
      <c r="B173" s="526"/>
      <c r="C173" s="526"/>
      <c r="D173" s="516">
        <f>'CA2 Detail'!D173-'Prior Year - CA2'!D173</f>
        <v>0</v>
      </c>
      <c r="E173" s="516">
        <f>'CA2 Detail'!E173-'Prior Year - CA2'!E173</f>
        <v>0</v>
      </c>
      <c r="F173" s="516">
        <f>'CA2 Detail'!F173-'Prior Year - CA2'!F173</f>
        <v>0</v>
      </c>
      <c r="G173" s="516">
        <f>'CA2 Detail'!G173-'Prior Year - CA2'!G173</f>
        <v>0</v>
      </c>
      <c r="H173" s="516">
        <f>'CA2 Detail'!H173-'Prior Year - CA2'!H173</f>
        <v>0</v>
      </c>
      <c r="I173" s="516">
        <f>'CA2 Detail'!I173-'Prior Year - CA2'!I173</f>
        <v>0</v>
      </c>
      <c r="J173" s="516">
        <f>'CA2 Detail'!J173-'Prior Year - CA2'!J173</f>
        <v>0</v>
      </c>
      <c r="K173" s="516">
        <f>'CA2 Detail'!K173-'Prior Year - CA2'!K173</f>
        <v>0</v>
      </c>
      <c r="L173" s="516">
        <f>'CA2 Detail'!L173-'Prior Year - CA2'!L173</f>
        <v>0</v>
      </c>
      <c r="M173" s="516">
        <f>'CA2 Detail'!M173-'Prior Year - CA2'!M173</f>
        <v>0</v>
      </c>
      <c r="N173" s="516">
        <f>'CA2 Detail'!N173-'Prior Year - CA2'!N173</f>
        <v>0</v>
      </c>
      <c r="O173" s="67">
        <v>48</v>
      </c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ht="9.9499999999999993" customHeight="1">
      <c r="A174" s="510"/>
      <c r="B174" s="510"/>
      <c r="C174" s="510"/>
      <c r="D174" s="511"/>
      <c r="E174" s="511"/>
      <c r="F174" s="511"/>
      <c r="G174" s="511"/>
      <c r="H174" s="511"/>
      <c r="I174" s="511"/>
      <c r="J174" s="511"/>
      <c r="K174" s="511"/>
      <c r="L174" s="510"/>
      <c r="M174" s="510"/>
      <c r="N174" s="510"/>
      <c r="O174" s="67">
        <v>49</v>
      </c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ht="15.75">
      <c r="A175" s="518" t="s">
        <v>103</v>
      </c>
      <c r="B175" s="87"/>
      <c r="C175" s="87"/>
      <c r="D175" s="516"/>
      <c r="E175" s="516"/>
      <c r="F175" s="516"/>
      <c r="G175" s="516"/>
      <c r="H175" s="516"/>
      <c r="I175" s="516"/>
      <c r="J175" s="516"/>
      <c r="K175" s="516"/>
      <c r="L175" s="87"/>
      <c r="M175" s="87"/>
      <c r="N175" s="87"/>
      <c r="O175" s="67">
        <v>50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>
      <c r="A176" s="939" t="s">
        <v>104</v>
      </c>
      <c r="B176" s="526"/>
      <c r="C176" s="526"/>
      <c r="D176" s="516">
        <f>'CA2 Detail'!D176-'Prior Year - CA2'!D176</f>
        <v>0</v>
      </c>
      <c r="E176" s="516">
        <f>'CA2 Detail'!E176-'Prior Year - CA2'!E176</f>
        <v>0</v>
      </c>
      <c r="F176" s="516">
        <f>'CA2 Detail'!F176-'Prior Year - CA2'!F176</f>
        <v>0</v>
      </c>
      <c r="G176" s="516">
        <f>'CA2 Detail'!G176-'Prior Year - CA2'!G176</f>
        <v>0</v>
      </c>
      <c r="H176" s="516">
        <f>'CA2 Detail'!H176-'Prior Year - CA2'!H176</f>
        <v>0</v>
      </c>
      <c r="I176" s="516">
        <f>'CA2 Detail'!I176-'Prior Year - CA2'!I176</f>
        <v>0</v>
      </c>
      <c r="J176" s="516">
        <f>'CA2 Detail'!J176-'Prior Year - CA2'!J176</f>
        <v>0</v>
      </c>
      <c r="K176" s="516">
        <f>'CA2 Detail'!K176-'Prior Year - CA2'!K176</f>
        <v>0</v>
      </c>
      <c r="L176" s="516" t="e">
        <f>'CA2 Detail'!L176-'Prior Year - CA2'!L176</f>
        <v>#N/A</v>
      </c>
      <c r="M176" s="516" t="e">
        <f>'CA2 Detail'!M176-'Prior Year - CA2'!M176</f>
        <v>#N/A</v>
      </c>
      <c r="N176" s="517" t="s">
        <v>161</v>
      </c>
      <c r="O176" s="67">
        <v>51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>
      <c r="A177" s="939" t="s">
        <v>105</v>
      </c>
      <c r="B177" s="526"/>
      <c r="C177" s="526"/>
      <c r="D177" s="516">
        <f>'CA2 Detail'!D177-'Prior Year - CA2'!D177</f>
        <v>0</v>
      </c>
      <c r="E177" s="516">
        <f>'CA2 Detail'!E177-'Prior Year - CA2'!E177</f>
        <v>0</v>
      </c>
      <c r="F177" s="516">
        <f>'CA2 Detail'!F177-'Prior Year - CA2'!F177</f>
        <v>0</v>
      </c>
      <c r="G177" s="516">
        <f>'CA2 Detail'!G177-'Prior Year - CA2'!G177</f>
        <v>0</v>
      </c>
      <c r="H177" s="516">
        <f>'CA2 Detail'!H177-'Prior Year - CA2'!H177</f>
        <v>0</v>
      </c>
      <c r="I177" s="516">
        <f>'CA2 Detail'!I177-'Prior Year - CA2'!I177</f>
        <v>0</v>
      </c>
      <c r="J177" s="516">
        <f>'CA2 Detail'!J177-'Prior Year - CA2'!J177</f>
        <v>0</v>
      </c>
      <c r="K177" s="516">
        <f>'CA2 Detail'!K177-'Prior Year - CA2'!K177</f>
        <v>0</v>
      </c>
      <c r="L177" s="516" t="e">
        <f>'CA2 Detail'!L177-'Prior Year - CA2'!L177</f>
        <v>#N/A</v>
      </c>
      <c r="M177" s="516" t="e">
        <f>'CA2 Detail'!M177-'Prior Year - CA2'!M177</f>
        <v>#N/A</v>
      </c>
      <c r="N177" s="517" t="s">
        <v>161</v>
      </c>
      <c r="O177" s="67">
        <v>52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>
      <c r="A178" s="939" t="s">
        <v>106</v>
      </c>
      <c r="B178" s="526"/>
      <c r="C178" s="526"/>
      <c r="D178" s="516">
        <f>'CA2 Detail'!D178-'Prior Year - CA2'!D178</f>
        <v>0</v>
      </c>
      <c r="E178" s="516">
        <f>'CA2 Detail'!E178-'Prior Year - CA2'!E178</f>
        <v>0</v>
      </c>
      <c r="F178" s="516">
        <f>'CA2 Detail'!F178-'Prior Year - CA2'!F178</f>
        <v>0</v>
      </c>
      <c r="G178" s="516">
        <f>'CA2 Detail'!G178-'Prior Year - CA2'!G178</f>
        <v>0</v>
      </c>
      <c r="H178" s="516">
        <f>'CA2 Detail'!H178-'Prior Year - CA2'!H178</f>
        <v>0</v>
      </c>
      <c r="I178" s="516">
        <f>'CA2 Detail'!I178-'Prior Year - CA2'!I178</f>
        <v>0</v>
      </c>
      <c r="J178" s="516">
        <f>'CA2 Detail'!J178-'Prior Year - CA2'!J178</f>
        <v>0</v>
      </c>
      <c r="K178" s="516">
        <f>'CA2 Detail'!K178-'Prior Year - CA2'!K178</f>
        <v>0</v>
      </c>
      <c r="L178" s="516" t="e">
        <f>'CA2 Detail'!L178-'Prior Year - CA2'!L178</f>
        <v>#N/A</v>
      </c>
      <c r="M178" s="516" t="e">
        <f>'CA2 Detail'!M178-'Prior Year - CA2'!M178</f>
        <v>#N/A</v>
      </c>
      <c r="N178" s="517" t="s">
        <v>161</v>
      </c>
      <c r="O178" s="67">
        <v>53</v>
      </c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>
      <c r="A179" s="939" t="s">
        <v>107</v>
      </c>
      <c r="B179" s="526"/>
      <c r="C179" s="526"/>
      <c r="D179" s="516">
        <f>'CA2 Detail'!D179-'Prior Year - CA2'!D179</f>
        <v>0</v>
      </c>
      <c r="E179" s="516">
        <f>'CA2 Detail'!E179-'Prior Year - CA2'!E179</f>
        <v>0</v>
      </c>
      <c r="F179" s="516">
        <f>'CA2 Detail'!F179-'Prior Year - CA2'!F179</f>
        <v>0</v>
      </c>
      <c r="G179" s="516">
        <f>'CA2 Detail'!G179-'Prior Year - CA2'!G179</f>
        <v>0</v>
      </c>
      <c r="H179" s="516">
        <f>'CA2 Detail'!H179-'Prior Year - CA2'!H179</f>
        <v>0</v>
      </c>
      <c r="I179" s="516">
        <f>'CA2 Detail'!I179-'Prior Year - CA2'!I179</f>
        <v>0</v>
      </c>
      <c r="J179" s="516">
        <f>'CA2 Detail'!J179-'Prior Year - CA2'!J179</f>
        <v>0</v>
      </c>
      <c r="K179" s="516">
        <f>'CA2 Detail'!K179-'Prior Year - CA2'!K179</f>
        <v>0</v>
      </c>
      <c r="L179" s="516" t="e">
        <f>'CA2 Detail'!L179-'Prior Year - CA2'!L179</f>
        <v>#N/A</v>
      </c>
      <c r="M179" s="516" t="e">
        <f>'CA2 Detail'!M179-'Prior Year - CA2'!M179</f>
        <v>#N/A</v>
      </c>
      <c r="N179" s="517" t="s">
        <v>161</v>
      </c>
      <c r="O179" s="67">
        <v>54</v>
      </c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>
      <c r="A180" s="939" t="s">
        <v>108</v>
      </c>
      <c r="B180" s="526"/>
      <c r="C180" s="526"/>
      <c r="D180" s="516">
        <f>'CA2 Detail'!D180-'Prior Year - CA2'!D180</f>
        <v>0</v>
      </c>
      <c r="E180" s="516">
        <f>'CA2 Detail'!E180-'Prior Year - CA2'!E180</f>
        <v>0</v>
      </c>
      <c r="F180" s="516">
        <f>'CA2 Detail'!F180-'Prior Year - CA2'!F180</f>
        <v>0</v>
      </c>
      <c r="G180" s="516">
        <f>'CA2 Detail'!G180-'Prior Year - CA2'!G180</f>
        <v>0</v>
      </c>
      <c r="H180" s="516">
        <f>'CA2 Detail'!H180-'Prior Year - CA2'!H180</f>
        <v>0</v>
      </c>
      <c r="I180" s="516">
        <f>'CA2 Detail'!I180-'Prior Year - CA2'!I180</f>
        <v>0</v>
      </c>
      <c r="J180" s="516">
        <f>'CA2 Detail'!J180-'Prior Year - CA2'!J180</f>
        <v>0</v>
      </c>
      <c r="K180" s="516">
        <f>'CA2 Detail'!K180-'Prior Year - CA2'!K180</f>
        <v>0</v>
      </c>
      <c r="L180" s="516" t="e">
        <f>'CA2 Detail'!L180-'Prior Year - CA2'!L180</f>
        <v>#N/A</v>
      </c>
      <c r="M180" s="516" t="e">
        <f>'CA2 Detail'!M180-'Prior Year - CA2'!M180</f>
        <v>#N/A</v>
      </c>
      <c r="N180" s="517" t="s">
        <v>161</v>
      </c>
      <c r="O180" s="67">
        <v>55</v>
      </c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>
      <c r="A181" s="939" t="s">
        <v>109</v>
      </c>
      <c r="B181" s="526"/>
      <c r="C181" s="526"/>
      <c r="D181" s="516">
        <f>'CA2 Detail'!D181-'Prior Year - CA2'!D181</f>
        <v>0</v>
      </c>
      <c r="E181" s="516">
        <f>'CA2 Detail'!E181-'Prior Year - CA2'!E181</f>
        <v>0</v>
      </c>
      <c r="F181" s="516">
        <f>'CA2 Detail'!F181-'Prior Year - CA2'!F181</f>
        <v>0</v>
      </c>
      <c r="G181" s="516">
        <f>'CA2 Detail'!G181-'Prior Year - CA2'!G181</f>
        <v>0</v>
      </c>
      <c r="H181" s="516">
        <f>'CA2 Detail'!H181-'Prior Year - CA2'!H181</f>
        <v>0</v>
      </c>
      <c r="I181" s="516">
        <f>'CA2 Detail'!I181-'Prior Year - CA2'!I181</f>
        <v>0</v>
      </c>
      <c r="J181" s="516">
        <f>'CA2 Detail'!J181-'Prior Year - CA2'!J181</f>
        <v>0</v>
      </c>
      <c r="K181" s="516">
        <f>'CA2 Detail'!K181-'Prior Year - CA2'!K181</f>
        <v>0</v>
      </c>
      <c r="L181" s="516" t="e">
        <f>'CA2 Detail'!L181-'Prior Year - CA2'!L181</f>
        <v>#N/A</v>
      </c>
      <c r="M181" s="516" t="e">
        <f>'CA2 Detail'!M181-'Prior Year - CA2'!M181</f>
        <v>#N/A</v>
      </c>
      <c r="N181" s="517" t="s">
        <v>161</v>
      </c>
      <c r="O181" s="67">
        <v>56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>
      <c r="A182" s="939" t="s">
        <v>110</v>
      </c>
      <c r="B182" s="526"/>
      <c r="C182" s="526"/>
      <c r="D182" s="516">
        <f>'CA2 Detail'!D182-'Prior Year - CA2'!D182</f>
        <v>0</v>
      </c>
      <c r="E182" s="516">
        <f>'CA2 Detail'!E182-'Prior Year - CA2'!E182</f>
        <v>0</v>
      </c>
      <c r="F182" s="516">
        <f>'CA2 Detail'!F182-'Prior Year - CA2'!F182</f>
        <v>0</v>
      </c>
      <c r="G182" s="516">
        <f>'CA2 Detail'!G182-'Prior Year - CA2'!G182</f>
        <v>0</v>
      </c>
      <c r="H182" s="516">
        <f>'CA2 Detail'!H182-'Prior Year - CA2'!H182</f>
        <v>0</v>
      </c>
      <c r="I182" s="516">
        <f>'CA2 Detail'!I182-'Prior Year - CA2'!I182</f>
        <v>0</v>
      </c>
      <c r="J182" s="516">
        <f>'CA2 Detail'!J182-'Prior Year - CA2'!J182</f>
        <v>0</v>
      </c>
      <c r="K182" s="516">
        <f>'CA2 Detail'!K182-'Prior Year - CA2'!K182</f>
        <v>0</v>
      </c>
      <c r="L182" s="516" t="e">
        <f>'CA2 Detail'!L182-'Prior Year - CA2'!L182</f>
        <v>#N/A</v>
      </c>
      <c r="M182" s="516" t="e">
        <f>'CA2 Detail'!M182-'Prior Year - CA2'!M182</f>
        <v>#N/A</v>
      </c>
      <c r="N182" s="517" t="s">
        <v>161</v>
      </c>
      <c r="O182" s="67">
        <v>57</v>
      </c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>
      <c r="A183" s="939" t="s">
        <v>111</v>
      </c>
      <c r="B183" s="525"/>
      <c r="C183" s="525"/>
      <c r="D183" s="516">
        <f>'CA2 Detail'!D183-'Prior Year - CA2'!D183</f>
        <v>0</v>
      </c>
      <c r="E183" s="516">
        <f>'CA2 Detail'!E183-'Prior Year - CA2'!E183</f>
        <v>0</v>
      </c>
      <c r="F183" s="516">
        <f>'CA2 Detail'!F183-'Prior Year - CA2'!F183</f>
        <v>0</v>
      </c>
      <c r="G183" s="516">
        <f>'CA2 Detail'!G183-'Prior Year - CA2'!G183</f>
        <v>0</v>
      </c>
      <c r="H183" s="516">
        <f>'CA2 Detail'!H183-'Prior Year - CA2'!H183</f>
        <v>0</v>
      </c>
      <c r="I183" s="516">
        <f>'CA2 Detail'!I183-'Prior Year - CA2'!I183</f>
        <v>0</v>
      </c>
      <c r="J183" s="516">
        <f>'CA2 Detail'!J183-'Prior Year - CA2'!J183</f>
        <v>0</v>
      </c>
      <c r="K183" s="516">
        <f>'CA2 Detail'!K183-'Prior Year - CA2'!K183</f>
        <v>0</v>
      </c>
      <c r="L183" s="516" t="e">
        <f>'CA2 Detail'!L183-'Prior Year - CA2'!L183</f>
        <v>#N/A</v>
      </c>
      <c r="M183" s="516" t="e">
        <f>'CA2 Detail'!M183-'Prior Year - CA2'!M183</f>
        <v>#N/A</v>
      </c>
      <c r="N183" s="517" t="s">
        <v>161</v>
      </c>
      <c r="O183" s="67">
        <v>58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>
      <c r="A184" s="939" t="s">
        <v>112</v>
      </c>
      <c r="B184" s="526"/>
      <c r="C184" s="526"/>
      <c r="D184" s="516">
        <f>'CA2 Detail'!D184-'Prior Year - CA2'!D184</f>
        <v>0</v>
      </c>
      <c r="E184" s="516">
        <f>'CA2 Detail'!E184-'Prior Year - CA2'!E184</f>
        <v>0</v>
      </c>
      <c r="F184" s="516">
        <f>'CA2 Detail'!F184-'Prior Year - CA2'!F184</f>
        <v>0</v>
      </c>
      <c r="G184" s="516">
        <f>'CA2 Detail'!G184-'Prior Year - CA2'!G184</f>
        <v>0</v>
      </c>
      <c r="H184" s="516">
        <f>'CA2 Detail'!H184-'Prior Year - CA2'!H184</f>
        <v>0</v>
      </c>
      <c r="I184" s="516">
        <f>'CA2 Detail'!I184-'Prior Year - CA2'!I184</f>
        <v>0</v>
      </c>
      <c r="J184" s="516">
        <f>'CA2 Detail'!J184-'Prior Year - CA2'!J184</f>
        <v>0</v>
      </c>
      <c r="K184" s="516">
        <f>'CA2 Detail'!K184-'Prior Year - CA2'!K184</f>
        <v>0</v>
      </c>
      <c r="L184" s="516" t="e">
        <f>'CA2 Detail'!L184-'Prior Year - CA2'!L184</f>
        <v>#N/A</v>
      </c>
      <c r="M184" s="516" t="e">
        <f>'CA2 Detail'!M184-'Prior Year - CA2'!M184</f>
        <v>#N/A</v>
      </c>
      <c r="N184" s="517" t="s">
        <v>161</v>
      </c>
      <c r="O184" s="67">
        <v>59</v>
      </c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>
      <c r="A185" s="939" t="s">
        <v>113</v>
      </c>
      <c r="B185" s="525"/>
      <c r="C185" s="525"/>
      <c r="D185" s="516">
        <f>'CA2 Detail'!D185-'Prior Year - CA2'!D185</f>
        <v>0</v>
      </c>
      <c r="E185" s="516">
        <f>'CA2 Detail'!E185-'Prior Year - CA2'!E185</f>
        <v>0</v>
      </c>
      <c r="F185" s="516">
        <f>'CA2 Detail'!F185-'Prior Year - CA2'!F185</f>
        <v>0</v>
      </c>
      <c r="G185" s="516">
        <f>'CA2 Detail'!G185-'Prior Year - CA2'!G185</f>
        <v>0</v>
      </c>
      <c r="H185" s="516">
        <f>'CA2 Detail'!H185-'Prior Year - CA2'!H185</f>
        <v>0</v>
      </c>
      <c r="I185" s="516">
        <f>'CA2 Detail'!I185-'Prior Year - CA2'!I185</f>
        <v>0</v>
      </c>
      <c r="J185" s="516">
        <f>'CA2 Detail'!J185-'Prior Year - CA2'!J185</f>
        <v>0</v>
      </c>
      <c r="K185" s="516">
        <f>'CA2 Detail'!K185-'Prior Year - CA2'!K185</f>
        <v>0</v>
      </c>
      <c r="L185" s="516" t="e">
        <f>'CA2 Detail'!L185-'Prior Year - CA2'!L185</f>
        <v>#N/A</v>
      </c>
      <c r="M185" s="516" t="e">
        <f>'CA2 Detail'!M185-'Prior Year - CA2'!M185</f>
        <v>#N/A</v>
      </c>
      <c r="N185" s="517" t="s">
        <v>161</v>
      </c>
      <c r="O185" s="67">
        <v>60</v>
      </c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>
      <c r="A186" s="939" t="s">
        <v>114</v>
      </c>
      <c r="B186" s="87"/>
      <c r="C186" s="87"/>
      <c r="D186" s="516">
        <f>'CA2 Detail'!D186-'Prior Year - CA2'!D186</f>
        <v>0</v>
      </c>
      <c r="E186" s="516">
        <f>'CA2 Detail'!E186-'Prior Year - CA2'!E186</f>
        <v>0</v>
      </c>
      <c r="F186" s="516">
        <f>'CA2 Detail'!F186-'Prior Year - CA2'!F186</f>
        <v>0</v>
      </c>
      <c r="G186" s="516">
        <f>'CA2 Detail'!G186-'Prior Year - CA2'!G186</f>
        <v>0</v>
      </c>
      <c r="H186" s="516">
        <f>'CA2 Detail'!H186-'Prior Year - CA2'!H186</f>
        <v>0</v>
      </c>
      <c r="I186" s="516">
        <f>'CA2 Detail'!I186-'Prior Year - CA2'!I186</f>
        <v>0</v>
      </c>
      <c r="J186" s="516">
        <f>'CA2 Detail'!J186-'Prior Year - CA2'!J186</f>
        <v>0</v>
      </c>
      <c r="K186" s="516">
        <f>'CA2 Detail'!K186-'Prior Year - CA2'!K186</f>
        <v>0</v>
      </c>
      <c r="L186" s="516" t="e">
        <f>'CA2 Detail'!L186-'Prior Year - CA2'!L186</f>
        <v>#N/A</v>
      </c>
      <c r="M186" s="516" t="e">
        <f>'CA2 Detail'!M186-'Prior Year - CA2'!M186</f>
        <v>#N/A</v>
      </c>
      <c r="N186" s="517" t="s">
        <v>161</v>
      </c>
      <c r="O186" s="67">
        <v>61</v>
      </c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>
      <c r="A187" s="510"/>
      <c r="B187" s="530"/>
      <c r="C187" s="530"/>
      <c r="D187" s="512"/>
      <c r="E187" s="512"/>
      <c r="F187" s="512"/>
      <c r="G187" s="512"/>
      <c r="H187" s="512"/>
      <c r="I187" s="512"/>
      <c r="J187" s="512"/>
      <c r="K187" s="512"/>
      <c r="L187" s="513"/>
      <c r="M187" s="513"/>
      <c r="N187" s="513"/>
      <c r="O187" s="67">
        <v>62</v>
      </c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ht="15.75">
      <c r="A188" s="518" t="s">
        <v>115</v>
      </c>
      <c r="B188" s="526"/>
      <c r="C188" s="526"/>
      <c r="D188" s="516">
        <f>'CA2 Detail'!D188-'Prior Year - CA2'!D188</f>
        <v>0</v>
      </c>
      <c r="E188" s="516">
        <f>'CA2 Detail'!E188-'Prior Year - CA2'!E188</f>
        <v>0</v>
      </c>
      <c r="F188" s="516">
        <f>'CA2 Detail'!F188-'Prior Year - CA2'!F188</f>
        <v>0</v>
      </c>
      <c r="G188" s="516">
        <f>'CA2 Detail'!G188-'Prior Year - CA2'!G188</f>
        <v>0</v>
      </c>
      <c r="H188" s="516">
        <f>'CA2 Detail'!H188-'Prior Year - CA2'!H188</f>
        <v>0</v>
      </c>
      <c r="I188" s="516">
        <f>'CA2 Detail'!I188-'Prior Year - CA2'!I188</f>
        <v>0</v>
      </c>
      <c r="J188" s="516">
        <f>'CA2 Detail'!J188-'Prior Year - CA2'!J188</f>
        <v>0</v>
      </c>
      <c r="K188" s="516">
        <f>'CA2 Detail'!K188-'Prior Year - CA2'!K188</f>
        <v>0</v>
      </c>
      <c r="L188" s="516" t="e">
        <f>'CA2 Detail'!L188-'Prior Year - CA2'!L188</f>
        <v>#N/A</v>
      </c>
      <c r="M188" s="516" t="e">
        <f>'CA2 Detail'!M188-'Prior Year - CA2'!M188</f>
        <v>#N/A</v>
      </c>
      <c r="N188" s="516">
        <f>'CA2 Detail'!N188-'Prior Year - CA2'!N188</f>
        <v>0</v>
      </c>
      <c r="O188" s="67">
        <v>63</v>
      </c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ht="15.75">
      <c r="A189" s="510"/>
      <c r="B189" s="530"/>
      <c r="C189" s="530"/>
      <c r="D189" s="531"/>
      <c r="E189" s="531"/>
      <c r="F189" s="531"/>
      <c r="G189" s="531"/>
      <c r="H189" s="531"/>
      <c r="I189" s="531"/>
      <c r="J189" s="531"/>
      <c r="K189" s="531"/>
      <c r="L189" s="532"/>
      <c r="M189" s="532"/>
      <c r="N189" s="532"/>
      <c r="O189" s="67">
        <v>64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ht="15.75">
      <c r="A190" s="518" t="s">
        <v>116</v>
      </c>
      <c r="B190" s="87"/>
      <c r="C190" s="87"/>
      <c r="D190" s="515"/>
      <c r="E190" s="515"/>
      <c r="F190" s="515"/>
      <c r="G190" s="515"/>
      <c r="H190" s="515"/>
      <c r="I190" s="515"/>
      <c r="J190" s="515"/>
      <c r="K190" s="515"/>
      <c r="L190" s="518"/>
      <c r="M190" s="518"/>
      <c r="N190" s="518"/>
      <c r="O190" s="67">
        <v>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>
      <c r="A191" s="87" t="s">
        <v>117</v>
      </c>
      <c r="B191" s="540"/>
      <c r="C191" s="540"/>
      <c r="D191" s="517" t="s">
        <v>161</v>
      </c>
      <c r="E191" s="517" t="s">
        <v>161</v>
      </c>
      <c r="F191" s="517" t="s">
        <v>161</v>
      </c>
      <c r="G191" s="517" t="s">
        <v>161</v>
      </c>
      <c r="H191" s="517" t="s">
        <v>161</v>
      </c>
      <c r="I191" s="517" t="s">
        <v>161</v>
      </c>
      <c r="J191" s="517" t="s">
        <v>161</v>
      </c>
      <c r="K191" s="517" t="s">
        <v>161</v>
      </c>
      <c r="L191" s="517" t="s">
        <v>161</v>
      </c>
      <c r="M191" s="517" t="s">
        <v>161</v>
      </c>
      <c r="N191" s="517" t="str">
        <f>$K$191</f>
        <v>X</v>
      </c>
      <c r="O191" s="67">
        <v>66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ht="15.75">
      <c r="A192" s="87"/>
      <c r="B192" s="525"/>
      <c r="C192" s="525"/>
      <c r="D192" s="531"/>
      <c r="E192" s="531"/>
      <c r="F192" s="531"/>
      <c r="G192" s="531"/>
      <c r="H192" s="531"/>
      <c r="I192" s="531"/>
      <c r="J192" s="531"/>
      <c r="K192" s="531"/>
      <c r="L192" s="532"/>
      <c r="M192" s="532"/>
      <c r="N192" s="532"/>
      <c r="O192" s="67">
        <v>67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ht="15.75">
      <c r="A193" s="518" t="s">
        <v>118</v>
      </c>
      <c r="B193" s="533"/>
      <c r="C193" s="533"/>
      <c r="D193" s="534" t="str">
        <f>$D$191</f>
        <v>X</v>
      </c>
      <c r="E193" s="534" t="str">
        <f>$E$191</f>
        <v>X</v>
      </c>
      <c r="F193" s="534" t="str">
        <f>$F$191</f>
        <v>X</v>
      </c>
      <c r="G193" s="534" t="str">
        <f>$G$191</f>
        <v>X</v>
      </c>
      <c r="H193" s="534" t="str">
        <f>$H$191</f>
        <v>X</v>
      </c>
      <c r="I193" s="534" t="str">
        <f>$I$191</f>
        <v>X</v>
      </c>
      <c r="J193" s="534" t="str">
        <f>$J$191</f>
        <v>X</v>
      </c>
      <c r="K193" s="534" t="str">
        <f>$K$191</f>
        <v>X</v>
      </c>
      <c r="L193" s="534" t="s">
        <v>161</v>
      </c>
      <c r="M193" s="534" t="s">
        <v>161</v>
      </c>
      <c r="N193" s="534" t="str">
        <f>$K$193</f>
        <v>X</v>
      </c>
      <c r="O193" s="67">
        <v>68</v>
      </c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ht="9.9499999999999993" customHeight="1">
      <c r="A194" s="546"/>
      <c r="B194" s="527"/>
      <c r="C194" s="527"/>
      <c r="D194" s="511"/>
      <c r="E194" s="511"/>
      <c r="F194" s="511"/>
      <c r="G194" s="511"/>
      <c r="H194" s="511"/>
      <c r="I194" s="511"/>
      <c r="J194" s="511"/>
      <c r="K194" s="511"/>
      <c r="L194" s="510"/>
      <c r="M194" s="510"/>
      <c r="N194" s="510"/>
      <c r="O194" s="67">
        <v>69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ht="16.5" thickBot="1">
      <c r="A195" s="518" t="s">
        <v>119</v>
      </c>
      <c r="B195" s="525"/>
      <c r="C195" s="525"/>
      <c r="D195" s="516">
        <f>'CA2 Detail'!D195-'Prior Year - CA2'!D195</f>
        <v>0</v>
      </c>
      <c r="E195" s="516">
        <f>'CA2 Detail'!E195-'Prior Year - CA2'!E195</f>
        <v>0</v>
      </c>
      <c r="F195" s="516">
        <f>'CA2 Detail'!F195-'Prior Year - CA2'!F195</f>
        <v>0</v>
      </c>
      <c r="G195" s="516">
        <f>'CA2 Detail'!G195-'Prior Year - CA2'!G195</f>
        <v>0</v>
      </c>
      <c r="H195" s="516">
        <f>'CA2 Detail'!H195-'Prior Year - CA2'!H195</f>
        <v>0</v>
      </c>
      <c r="I195" s="516">
        <f>'CA2 Detail'!I195-'Prior Year - CA2'!I195</f>
        <v>0</v>
      </c>
      <c r="J195" s="516">
        <f>'CA2 Detail'!J195-'Prior Year - CA2'!J195</f>
        <v>0</v>
      </c>
      <c r="K195" s="516">
        <f>'CA2 Detail'!K195-'Prior Year - CA2'!K195</f>
        <v>0</v>
      </c>
      <c r="L195" s="516" t="e">
        <f>'CA2 Detail'!L195-'Prior Year - CA2'!L195</f>
        <v>#N/A</v>
      </c>
      <c r="M195" s="516" t="e">
        <f>'CA2 Detail'!M195-'Prior Year - CA2'!M195</f>
        <v>#N/A</v>
      </c>
      <c r="N195" s="516">
        <f>'CA2 Detail'!N195-'Prior Year - CA2'!N195</f>
        <v>0</v>
      </c>
      <c r="O195" s="67">
        <v>70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ht="16.5" thickTop="1">
      <c r="A196" s="521"/>
      <c r="B196" s="522"/>
      <c r="C196" s="522"/>
      <c r="D196" s="535"/>
      <c r="E196" s="535"/>
      <c r="F196" s="535"/>
      <c r="G196" s="535"/>
      <c r="H196" s="535"/>
      <c r="I196" s="523"/>
      <c r="J196" s="535"/>
      <c r="K196" s="523"/>
      <c r="L196" s="536"/>
      <c r="M196" s="537"/>
      <c r="N196" s="522"/>
      <c r="O196" s="67">
        <v>71</v>
      </c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ht="16.5" thickBot="1">
      <c r="A197" s="518" t="s">
        <v>120</v>
      </c>
      <c r="B197" s="516">
        <f>'CA2 Detail'!B197-'Prior Year - CA2'!B197</f>
        <v>0</v>
      </c>
      <c r="C197" s="516">
        <f>'CA2 Detail'!C197-'Prior Year - CA2'!C197</f>
        <v>0</v>
      </c>
      <c r="D197" s="516">
        <f>'CA2 Detail'!D197-'Prior Year - CA2'!D197</f>
        <v>0</v>
      </c>
      <c r="E197" s="516">
        <f>'CA2 Detail'!E197-'Prior Year - CA2'!E197</f>
        <v>0</v>
      </c>
      <c r="F197" s="516">
        <f>'CA2 Detail'!F197-'Prior Year - CA2'!F197</f>
        <v>0</v>
      </c>
      <c r="G197" s="516">
        <f>'CA2 Detail'!G197-'Prior Year - CA2'!G197</f>
        <v>0</v>
      </c>
      <c r="H197" s="516">
        <f>'CA2 Detail'!H197-'Prior Year - CA2'!H197</f>
        <v>0</v>
      </c>
      <c r="I197" s="516">
        <f>'CA2 Detail'!I197-'Prior Year - CA2'!I197</f>
        <v>0</v>
      </c>
      <c r="J197" s="516">
        <f>'CA2 Detail'!J197-'Prior Year - CA2'!J197</f>
        <v>0</v>
      </c>
      <c r="K197" s="516">
        <f>'CA2 Detail'!K197-'Prior Year - CA2'!K197</f>
        <v>0</v>
      </c>
      <c r="L197" s="517"/>
      <c r="M197" s="520"/>
      <c r="N197" s="516"/>
      <c r="O197" s="67">
        <v>72</v>
      </c>
      <c r="P197" s="36"/>
      <c r="Q197" s="73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ht="15.75" thickTop="1">
      <c r="A198" s="522"/>
      <c r="B198" s="537"/>
      <c r="C198" s="537"/>
      <c r="D198" s="536"/>
      <c r="E198" s="536"/>
      <c r="F198" s="536"/>
      <c r="G198" s="536"/>
      <c r="H198" s="536"/>
      <c r="I198" s="536"/>
      <c r="J198" s="536"/>
      <c r="K198" s="536"/>
      <c r="L198" s="537"/>
      <c r="M198" s="537"/>
      <c r="N198" s="537"/>
      <c r="O198" s="67">
        <v>73</v>
      </c>
      <c r="P198" s="73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ht="15.75">
      <c r="A199" s="87" t="s">
        <v>121</v>
      </c>
      <c r="B199" s="538"/>
      <c r="C199" s="538"/>
      <c r="D199" s="534" t="s">
        <v>141</v>
      </c>
      <c r="E199" s="534"/>
      <c r="F199" s="534" t="s">
        <v>141</v>
      </c>
      <c r="G199" s="534"/>
      <c r="H199" s="534"/>
      <c r="I199" s="534"/>
      <c r="J199" s="534" t="s">
        <v>141</v>
      </c>
      <c r="K199" s="534"/>
      <c r="L199" s="538"/>
      <c r="M199" s="538"/>
      <c r="N199" s="538"/>
      <c r="O199" s="67">
        <v>74</v>
      </c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>
      <c r="A200" s="87" t="s">
        <v>122</v>
      </c>
      <c r="B200" s="520"/>
      <c r="C200" s="520"/>
      <c r="D200" s="517"/>
      <c r="E200" s="517"/>
      <c r="F200" s="517"/>
      <c r="G200" s="517"/>
      <c r="H200" s="517"/>
      <c r="I200" s="516">
        <f>'CA2 Detail'!I200-'Prior Year - CA2'!I200</f>
        <v>0</v>
      </c>
      <c r="J200" s="517"/>
      <c r="K200" s="516">
        <f>'CA2 Detail'!K200-'Prior Year - CA2'!K200</f>
        <v>0</v>
      </c>
      <c r="L200" s="520" t="s">
        <v>161</v>
      </c>
      <c r="M200" s="520" t="s">
        <v>161</v>
      </c>
      <c r="N200" s="516">
        <f>'CA2 Detail'!N200-'Prior Year - CA2'!N200</f>
        <v>0</v>
      </c>
      <c r="O200" s="67">
        <v>75</v>
      </c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ht="15.75">
      <c r="A201" s="87" t="s">
        <v>123</v>
      </c>
      <c r="B201" s="538"/>
      <c r="C201" s="538"/>
      <c r="D201" s="534"/>
      <c r="E201" s="534"/>
      <c r="F201" s="534"/>
      <c r="G201" s="534"/>
      <c r="H201" s="534"/>
      <c r="I201" s="516">
        <f>'CA2 Detail'!I201-'Prior Year - CA2'!I201</f>
        <v>0</v>
      </c>
      <c r="J201" s="534"/>
      <c r="K201" s="516">
        <f>'CA2 Detail'!K201-'Prior Year - CA2'!K201</f>
        <v>0</v>
      </c>
      <c r="L201" s="520" t="s">
        <v>161</v>
      </c>
      <c r="M201" s="520" t="s">
        <v>161</v>
      </c>
      <c r="N201" s="516">
        <f>'CA2 Detail'!N201-'Prior Year - CA2'!N201</f>
        <v>0</v>
      </c>
      <c r="O201" s="67">
        <v>76</v>
      </c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ht="15.75">
      <c r="A202" s="87"/>
      <c r="B202" s="513"/>
      <c r="C202" s="513"/>
      <c r="D202" s="512"/>
      <c r="E202" s="512"/>
      <c r="F202" s="512"/>
      <c r="G202" s="512"/>
      <c r="H202" s="512"/>
      <c r="I202" s="531"/>
      <c r="J202" s="531"/>
      <c r="K202" s="531"/>
      <c r="L202" s="532"/>
      <c r="M202" s="532"/>
      <c r="N202" s="532"/>
      <c r="O202" s="67">
        <v>77</v>
      </c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ht="16.5" thickBot="1">
      <c r="A203" s="518" t="s">
        <v>124</v>
      </c>
      <c r="B203" s="520"/>
      <c r="C203" s="520"/>
      <c r="D203" s="517"/>
      <c r="E203" s="517"/>
      <c r="F203" s="517"/>
      <c r="G203" s="517"/>
      <c r="H203" s="517"/>
      <c r="I203" s="516">
        <f>'CA2 Detail'!I203-'Prior Year - CA2'!I203</f>
        <v>0</v>
      </c>
      <c r="J203" s="534"/>
      <c r="K203" s="516">
        <f>'CA2 Detail'!K203-'Prior Year - CA2'!K203</f>
        <v>0</v>
      </c>
      <c r="L203" s="516">
        <f>'CA2 Detail'!L203-'Prior Year - CA2'!L203</f>
        <v>0</v>
      </c>
      <c r="M203" s="516">
        <f>'CA2 Detail'!M203-'Prior Year - CA2'!M203</f>
        <v>0</v>
      </c>
      <c r="N203" s="516">
        <f>'CA2 Detail'!N203-'Prior Year - CA2'!N203</f>
        <v>0</v>
      </c>
      <c r="O203" s="67">
        <v>78</v>
      </c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ht="15.75" thickTop="1">
      <c r="A204" s="522"/>
      <c r="B204" s="537"/>
      <c r="C204" s="537"/>
      <c r="D204" s="536"/>
      <c r="E204" s="536"/>
      <c r="F204" s="536"/>
      <c r="G204" s="536"/>
      <c r="H204" s="536"/>
      <c r="I204" s="536"/>
      <c r="J204" s="536"/>
      <c r="K204" s="536"/>
      <c r="L204" s="537"/>
      <c r="M204" s="537"/>
      <c r="N204" s="537"/>
      <c r="O204" s="67">
        <v>79</v>
      </c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ht="16.5" thickBot="1">
      <c r="A205" s="844" t="s">
        <v>125</v>
      </c>
      <c r="B205" s="843">
        <f>'CA2 Detail'!B205-'Prior Year - CA2'!B205</f>
        <v>0</v>
      </c>
      <c r="C205" s="843">
        <f>'CA2 Detail'!C205-'Prior Year - CA2'!C205</f>
        <v>0</v>
      </c>
      <c r="D205" s="843">
        <f>'CA2 Detail'!D205-'Prior Year - CA2'!D205</f>
        <v>0</v>
      </c>
      <c r="E205" s="843">
        <f>'CA2 Detail'!E205-'Prior Year - CA2'!E205</f>
        <v>0</v>
      </c>
      <c r="F205" s="843">
        <f>'CA2 Detail'!F205-'Prior Year - CA2'!F205</f>
        <v>0</v>
      </c>
      <c r="G205" s="843">
        <f>'CA2 Detail'!G205-'Prior Year - CA2'!G205</f>
        <v>0</v>
      </c>
      <c r="H205" s="843">
        <f>'CA2 Detail'!H205-'Prior Year - CA2'!H205</f>
        <v>0</v>
      </c>
      <c r="I205" s="843">
        <f>'CA2 Detail'!I205-'Prior Year - CA2'!I205</f>
        <v>0</v>
      </c>
      <c r="J205" s="843">
        <f>'CA2 Detail'!J205-'Prior Year - CA2'!J205</f>
        <v>0</v>
      </c>
      <c r="K205" s="843">
        <f>'CA2 Detail'!K205-'Prior Year - CA2'!K205</f>
        <v>0</v>
      </c>
      <c r="L205" s="843" t="e">
        <f>'CA2 Detail'!L205-'Prior Year - CA2'!L205</f>
        <v>#N/A</v>
      </c>
      <c r="M205" s="843" t="e">
        <f>'CA2 Detail'!M205-'Prior Year - CA2'!M205</f>
        <v>#N/A</v>
      </c>
      <c r="N205" s="843">
        <f>'CA2 Detail'!N205-'Prior Year - CA2'!N205</f>
        <v>0</v>
      </c>
      <c r="O205" s="67">
        <v>80</v>
      </c>
      <c r="P205" s="36"/>
      <c r="Q205" s="36"/>
      <c r="R205" s="36"/>
      <c r="S205" s="36"/>
      <c r="T205" s="55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ht="16.5" thickTop="1">
      <c r="A206" s="68"/>
      <c r="B206" s="69"/>
      <c r="C206" s="69"/>
      <c r="D206" s="77" t="s">
        <v>141</v>
      </c>
      <c r="E206" s="77"/>
      <c r="F206" s="77" t="s">
        <v>141</v>
      </c>
      <c r="G206" s="77"/>
      <c r="H206" s="77"/>
      <c r="I206" s="77"/>
      <c r="J206" s="77"/>
      <c r="K206" s="77"/>
      <c r="L206" s="77"/>
      <c r="M206" s="77"/>
      <c r="N206" s="77"/>
      <c r="O206" s="36"/>
      <c r="P206" s="36"/>
      <c r="Q206" s="36"/>
      <c r="R206" s="36"/>
      <c r="S206" s="36"/>
      <c r="T206" s="55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ht="18">
      <c r="A207" s="65" t="s">
        <v>67</v>
      </c>
      <c r="B207" s="65" t="s">
        <v>142</v>
      </c>
      <c r="C207" s="65" t="s">
        <v>152</v>
      </c>
      <c r="D207" s="65" t="s">
        <v>160</v>
      </c>
      <c r="E207" s="65" t="s">
        <v>168</v>
      </c>
      <c r="F207" s="65" t="s">
        <v>175</v>
      </c>
      <c r="G207" s="65" t="s">
        <v>178</v>
      </c>
      <c r="H207" s="65" t="s">
        <v>183</v>
      </c>
      <c r="I207" s="65" t="s">
        <v>186</v>
      </c>
      <c r="J207" s="65" t="s">
        <v>190</v>
      </c>
      <c r="K207" s="65" t="s">
        <v>193</v>
      </c>
      <c r="L207" s="65" t="s">
        <v>210</v>
      </c>
      <c r="M207" s="65" t="s">
        <v>220</v>
      </c>
      <c r="N207" s="65" t="s">
        <v>224</v>
      </c>
      <c r="O207" s="74" t="s">
        <v>141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ht="15.75" thickBo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ht="16.5" thickTop="1">
      <c r="A209" s="33" t="str">
        <f>$A$1</f>
        <v>AMOUNT CHANGE FROM PRIOR YEAR</v>
      </c>
      <c r="B209" s="75" t="s">
        <v>144</v>
      </c>
      <c r="C209" s="31"/>
      <c r="D209" s="31"/>
      <c r="E209" s="32"/>
      <c r="F209" s="32"/>
      <c r="G209" s="32"/>
      <c r="H209" s="32"/>
      <c r="I209" s="31"/>
      <c r="J209" s="31"/>
      <c r="K209" s="31" t="s">
        <v>141</v>
      </c>
      <c r="L209" s="31"/>
      <c r="M209" s="31"/>
      <c r="N209" s="31"/>
      <c r="O209" s="31"/>
      <c r="P209" s="48" t="s">
        <v>235</v>
      </c>
      <c r="Q209" s="31"/>
      <c r="R209" s="31"/>
      <c r="S209" s="31"/>
      <c r="T209" s="32"/>
      <c r="U209" s="31"/>
      <c r="V209" s="67">
        <v>1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ht="15.75">
      <c r="A210" s="38" t="str">
        <f>A2</f>
        <v>Select College Name</v>
      </c>
      <c r="B210" s="76" t="s">
        <v>145</v>
      </c>
      <c r="C210" s="70"/>
      <c r="D210" s="70"/>
      <c r="E210" s="70"/>
      <c r="F210" s="42" t="s">
        <v>176</v>
      </c>
      <c r="G210" s="43"/>
      <c r="H210" s="43"/>
      <c r="I210" s="43"/>
      <c r="J210" s="47"/>
      <c r="K210" s="47"/>
      <c r="L210" s="47"/>
      <c r="M210" s="70"/>
      <c r="N210" s="45" t="s">
        <v>136</v>
      </c>
      <c r="O210" s="45" t="s">
        <v>231</v>
      </c>
      <c r="P210" s="42" t="s">
        <v>236</v>
      </c>
      <c r="Q210" s="70"/>
      <c r="R210" s="70"/>
      <c r="S210" s="45" t="s">
        <v>136</v>
      </c>
      <c r="T210" s="45" t="s">
        <v>136</v>
      </c>
      <c r="U210" s="45" t="s">
        <v>231</v>
      </c>
      <c r="V210" s="67">
        <v>2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ht="15.75">
      <c r="A211" s="38" t="str">
        <f>$A$3</f>
        <v>2018-19 TO 2019-20  COST ANALYSIS</v>
      </c>
      <c r="B211" s="44"/>
      <c r="C211" s="46" t="s">
        <v>153</v>
      </c>
      <c r="D211" s="46" t="s">
        <v>162</v>
      </c>
      <c r="E211" s="46" t="s">
        <v>136</v>
      </c>
      <c r="F211" s="42"/>
      <c r="G211" s="47"/>
      <c r="H211" s="47"/>
      <c r="I211" s="46" t="s">
        <v>187</v>
      </c>
      <c r="J211" s="46" t="s">
        <v>188</v>
      </c>
      <c r="K211" s="46" t="s">
        <v>171</v>
      </c>
      <c r="L211" s="46" t="s">
        <v>215</v>
      </c>
      <c r="M211" s="46" t="s">
        <v>136</v>
      </c>
      <c r="N211" s="38" t="s">
        <v>227</v>
      </c>
      <c r="O211" s="38" t="s">
        <v>229</v>
      </c>
      <c r="P211" s="44"/>
      <c r="Q211" s="46" t="s">
        <v>153</v>
      </c>
      <c r="R211" s="46" t="s">
        <v>136</v>
      </c>
      <c r="S211" s="38" t="s">
        <v>222</v>
      </c>
      <c r="T211" s="38" t="s">
        <v>227</v>
      </c>
      <c r="U211" s="38" t="s">
        <v>229</v>
      </c>
      <c r="V211" s="67">
        <v>3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ht="15.75">
      <c r="A212" s="38" t="s">
        <v>0</v>
      </c>
      <c r="B212" s="38"/>
      <c r="C212" s="41" t="s">
        <v>154</v>
      </c>
      <c r="D212" s="41" t="s">
        <v>163</v>
      </c>
      <c r="E212" s="41" t="s">
        <v>169</v>
      </c>
      <c r="F212" s="38"/>
      <c r="G212" s="41" t="s">
        <v>179</v>
      </c>
      <c r="H212" s="41"/>
      <c r="I212" s="41" t="s">
        <v>179</v>
      </c>
      <c r="J212" s="41" t="s">
        <v>179</v>
      </c>
      <c r="K212" s="41" t="s">
        <v>195</v>
      </c>
      <c r="L212" s="41" t="s">
        <v>216</v>
      </c>
      <c r="M212" s="41" t="s">
        <v>222</v>
      </c>
      <c r="N212" s="38" t="s">
        <v>170</v>
      </c>
      <c r="O212" s="38" t="s">
        <v>232</v>
      </c>
      <c r="P212" s="35"/>
      <c r="Q212" s="41" t="s">
        <v>154</v>
      </c>
      <c r="R212" s="41" t="s">
        <v>169</v>
      </c>
      <c r="S212" s="38" t="s">
        <v>219</v>
      </c>
      <c r="T212" s="38" t="s">
        <v>170</v>
      </c>
      <c r="U212" s="38" t="s">
        <v>232</v>
      </c>
      <c r="V212" s="67">
        <v>4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ht="16.5" thickBot="1">
      <c r="A213" s="38" t="s">
        <v>323</v>
      </c>
      <c r="B213" s="38" t="s">
        <v>146</v>
      </c>
      <c r="C213" s="41" t="s">
        <v>155</v>
      </c>
      <c r="D213" s="41" t="s">
        <v>155</v>
      </c>
      <c r="E213" s="41" t="s">
        <v>170</v>
      </c>
      <c r="F213" s="38" t="s">
        <v>146</v>
      </c>
      <c r="G213" s="41" t="s">
        <v>155</v>
      </c>
      <c r="H213" s="41"/>
      <c r="I213" s="41" t="s">
        <v>155</v>
      </c>
      <c r="J213" s="41" t="s">
        <v>155</v>
      </c>
      <c r="K213" s="41" t="s">
        <v>155</v>
      </c>
      <c r="L213" s="41" t="s">
        <v>217</v>
      </c>
      <c r="M213" s="41" t="s">
        <v>219</v>
      </c>
      <c r="N213" s="38" t="s">
        <v>146</v>
      </c>
      <c r="O213" s="38" t="s">
        <v>146</v>
      </c>
      <c r="P213" s="38" t="s">
        <v>146</v>
      </c>
      <c r="Q213" s="41" t="s">
        <v>155</v>
      </c>
      <c r="R213" s="41" t="s">
        <v>170</v>
      </c>
      <c r="S213" s="38" t="s">
        <v>146</v>
      </c>
      <c r="T213" s="38" t="s">
        <v>146</v>
      </c>
      <c r="U213" s="38" t="s">
        <v>146</v>
      </c>
      <c r="V213" s="67">
        <v>5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ht="16.5" thickTop="1">
      <c r="A214" s="48"/>
      <c r="B214" s="521"/>
      <c r="C214" s="522"/>
      <c r="D214" s="522"/>
      <c r="E214" s="522"/>
      <c r="F214" s="521"/>
      <c r="G214" s="521"/>
      <c r="H214" s="521"/>
      <c r="I214" s="521"/>
      <c r="J214" s="521"/>
      <c r="K214" s="521"/>
      <c r="L214" s="521"/>
      <c r="M214" s="521"/>
      <c r="N214" s="521"/>
      <c r="O214" s="521"/>
      <c r="P214" s="521"/>
      <c r="Q214" s="522"/>
      <c r="R214" s="522"/>
      <c r="S214" s="522"/>
      <c r="T214" s="522"/>
      <c r="U214" s="521"/>
      <c r="V214" s="67">
        <v>6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ht="15.75">
      <c r="A215" s="39" t="s">
        <v>282</v>
      </c>
      <c r="B215" s="518"/>
      <c r="C215" s="87"/>
      <c r="D215" s="87"/>
      <c r="E215" s="87"/>
      <c r="F215" s="518"/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87"/>
      <c r="R215" s="87"/>
      <c r="S215" s="87"/>
      <c r="T215" s="87"/>
      <c r="U215" s="518"/>
      <c r="V215" s="67">
        <v>7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ht="15.75">
      <c r="A216" s="39" t="s">
        <v>286</v>
      </c>
      <c r="B216" s="518"/>
      <c r="C216" s="87"/>
      <c r="D216" s="87"/>
      <c r="E216" s="87"/>
      <c r="F216" s="515"/>
      <c r="G216" s="515"/>
      <c r="H216" s="515"/>
      <c r="I216" s="515"/>
      <c r="J216" s="515"/>
      <c r="K216" s="515"/>
      <c r="L216" s="515"/>
      <c r="M216" s="518"/>
      <c r="N216" s="518"/>
      <c r="O216" s="515"/>
      <c r="P216" s="518"/>
      <c r="Q216" s="87"/>
      <c r="R216" s="87"/>
      <c r="S216" s="87"/>
      <c r="T216" s="87"/>
      <c r="U216" s="518"/>
      <c r="V216" s="67">
        <v>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>
      <c r="A217" s="35" t="s">
        <v>1</v>
      </c>
      <c r="B217" s="516" t="e">
        <f>'CA2 Detail'!B217-'Prior Year - CA2'!B217</f>
        <v>#N/A</v>
      </c>
      <c r="C217" s="516" t="e">
        <f>'CA2 Detail'!C217-'Prior Year - CA2'!C217</f>
        <v>#N/A</v>
      </c>
      <c r="D217" s="516" t="e">
        <f>'CA2 Detail'!D217-'Prior Year - CA2'!D217</f>
        <v>#N/A</v>
      </c>
      <c r="E217" s="516" t="e">
        <f>'CA2 Detail'!E217-'Prior Year - CA2'!E217</f>
        <v>#N/A</v>
      </c>
      <c r="F217" s="516" t="e">
        <f>'CA2 Detail'!F217-'Prior Year - CA2'!F217</f>
        <v>#N/A</v>
      </c>
      <c r="G217" s="516" t="e">
        <f>'CA2 Detail'!G217-'Prior Year - CA2'!G217</f>
        <v>#N/A</v>
      </c>
      <c r="H217" s="516"/>
      <c r="I217" s="516" t="e">
        <f>'CA2 Detail'!I217-'Prior Year - CA2'!I217</f>
        <v>#N/A</v>
      </c>
      <c r="J217" s="516" t="e">
        <f>'CA2 Detail'!J217-'Prior Year - CA2'!J217</f>
        <v>#N/A</v>
      </c>
      <c r="K217" s="516" t="e">
        <f>'CA2 Detail'!K217-'Prior Year - CA2'!K217</f>
        <v>#N/A</v>
      </c>
      <c r="L217" s="516">
        <f>'CA2 Detail'!L217-'Prior Year - CA2'!L217</f>
        <v>0</v>
      </c>
      <c r="M217" s="516" t="e">
        <f>'CA2 Detail'!M217-'Prior Year - CA2'!M217</f>
        <v>#N/A</v>
      </c>
      <c r="N217" s="516" t="e">
        <f>'CA2 Detail'!N217-'Prior Year - CA2'!N217</f>
        <v>#N/A</v>
      </c>
      <c r="O217" s="516" t="e">
        <f>'CA2 Detail'!O217-'Prior Year - CA2'!O217</f>
        <v>#N/A</v>
      </c>
      <c r="P217" s="516" t="e">
        <f>'CA2 Detail'!P217-'Prior Year - CA2'!P217</f>
        <v>#N/A</v>
      </c>
      <c r="Q217" s="516" t="e">
        <f>'CA2 Detail'!Q217-'Prior Year - CA2'!Q217</f>
        <v>#N/A</v>
      </c>
      <c r="R217" s="516" t="e">
        <f>'CA2 Detail'!R217-'Prior Year - CA2'!R217</f>
        <v>#N/A</v>
      </c>
      <c r="S217" s="516" t="e">
        <f>'CA2 Detail'!S217-'Prior Year - CA2'!S217</f>
        <v>#N/A</v>
      </c>
      <c r="T217" s="516" t="e">
        <f>'CA2 Detail'!T217-'Prior Year - CA2'!T217</f>
        <v>#N/A</v>
      </c>
      <c r="U217" s="516" t="e">
        <f>'CA2 Detail'!U217-'Prior Year - CA2'!U217</f>
        <v>#N/A</v>
      </c>
      <c r="V217" s="67">
        <v>9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>
      <c r="A218" s="35" t="s">
        <v>2</v>
      </c>
      <c r="B218" s="516" t="e">
        <f>'CA2 Detail'!B218-'Prior Year - CA2'!B218</f>
        <v>#N/A</v>
      </c>
      <c r="C218" s="516" t="e">
        <f>'CA2 Detail'!C218-'Prior Year - CA2'!C218</f>
        <v>#N/A</v>
      </c>
      <c r="D218" s="516" t="e">
        <f>'CA2 Detail'!D218-'Prior Year - CA2'!D218</f>
        <v>#N/A</v>
      </c>
      <c r="E218" s="516" t="e">
        <f>'CA2 Detail'!E218-'Prior Year - CA2'!E218</f>
        <v>#N/A</v>
      </c>
      <c r="F218" s="516" t="e">
        <f>'CA2 Detail'!F218-'Prior Year - CA2'!F218</f>
        <v>#N/A</v>
      </c>
      <c r="G218" s="516" t="e">
        <f>'CA2 Detail'!G218-'Prior Year - CA2'!G218</f>
        <v>#N/A</v>
      </c>
      <c r="H218" s="516"/>
      <c r="I218" s="516" t="e">
        <f>'CA2 Detail'!I218-'Prior Year - CA2'!I218</f>
        <v>#N/A</v>
      </c>
      <c r="J218" s="516" t="e">
        <f>'CA2 Detail'!J218-'Prior Year - CA2'!J218</f>
        <v>#N/A</v>
      </c>
      <c r="K218" s="516" t="e">
        <f>'CA2 Detail'!K218-'Prior Year - CA2'!K218</f>
        <v>#N/A</v>
      </c>
      <c r="L218" s="516">
        <f>'CA2 Detail'!L218-'Prior Year - CA2'!L218</f>
        <v>0</v>
      </c>
      <c r="M218" s="516" t="e">
        <f>'CA2 Detail'!M218-'Prior Year - CA2'!M218</f>
        <v>#N/A</v>
      </c>
      <c r="N218" s="516" t="e">
        <f>'CA2 Detail'!N218-'Prior Year - CA2'!N218</f>
        <v>#N/A</v>
      </c>
      <c r="O218" s="516" t="e">
        <f>'CA2 Detail'!O218-'Prior Year - CA2'!O218</f>
        <v>#N/A</v>
      </c>
      <c r="P218" s="516" t="e">
        <f>'CA2 Detail'!P218-'Prior Year - CA2'!P218</f>
        <v>#N/A</v>
      </c>
      <c r="Q218" s="516" t="e">
        <f>'CA2 Detail'!Q218-'Prior Year - CA2'!Q218</f>
        <v>#N/A</v>
      </c>
      <c r="R218" s="516" t="e">
        <f>'CA2 Detail'!R218-'Prior Year - CA2'!R218</f>
        <v>#N/A</v>
      </c>
      <c r="S218" s="516" t="e">
        <f>'CA2 Detail'!S218-'Prior Year - CA2'!S218</f>
        <v>#N/A</v>
      </c>
      <c r="T218" s="516" t="e">
        <f>'CA2 Detail'!T218-'Prior Year - CA2'!T218</f>
        <v>#N/A</v>
      </c>
      <c r="U218" s="516" t="e">
        <f>'CA2 Detail'!U218-'Prior Year - CA2'!U218</f>
        <v>#N/A</v>
      </c>
      <c r="V218" s="67">
        <v>10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>
      <c r="A219" s="35" t="s">
        <v>3</v>
      </c>
      <c r="B219" s="516" t="e">
        <f>'CA2 Detail'!B219-'Prior Year - CA2'!B219</f>
        <v>#N/A</v>
      </c>
      <c r="C219" s="516" t="e">
        <f>'CA2 Detail'!C219-'Prior Year - CA2'!C219</f>
        <v>#N/A</v>
      </c>
      <c r="D219" s="516" t="e">
        <f>'CA2 Detail'!D219-'Prior Year - CA2'!D219</f>
        <v>#N/A</v>
      </c>
      <c r="E219" s="516" t="e">
        <f>'CA2 Detail'!E219-'Prior Year - CA2'!E219</f>
        <v>#N/A</v>
      </c>
      <c r="F219" s="516" t="e">
        <f>'CA2 Detail'!F219-'Prior Year - CA2'!F219</f>
        <v>#N/A</v>
      </c>
      <c r="G219" s="516" t="e">
        <f>'CA2 Detail'!G219-'Prior Year - CA2'!G219</f>
        <v>#N/A</v>
      </c>
      <c r="H219" s="516"/>
      <c r="I219" s="516" t="e">
        <f>'CA2 Detail'!I219-'Prior Year - CA2'!I219</f>
        <v>#N/A</v>
      </c>
      <c r="J219" s="516" t="e">
        <f>'CA2 Detail'!J219-'Prior Year - CA2'!J219</f>
        <v>#N/A</v>
      </c>
      <c r="K219" s="516" t="e">
        <f>'CA2 Detail'!K219-'Prior Year - CA2'!K219</f>
        <v>#N/A</v>
      </c>
      <c r="L219" s="516">
        <f>'CA2 Detail'!L219-'Prior Year - CA2'!L219</f>
        <v>0</v>
      </c>
      <c r="M219" s="516" t="e">
        <f>'CA2 Detail'!M219-'Prior Year - CA2'!M219</f>
        <v>#N/A</v>
      </c>
      <c r="N219" s="516" t="e">
        <f>'CA2 Detail'!N219-'Prior Year - CA2'!N219</f>
        <v>#N/A</v>
      </c>
      <c r="O219" s="516" t="e">
        <f>'CA2 Detail'!O219-'Prior Year - CA2'!O219</f>
        <v>#N/A</v>
      </c>
      <c r="P219" s="516" t="e">
        <f>'CA2 Detail'!P219-'Prior Year - CA2'!P219</f>
        <v>#N/A</v>
      </c>
      <c r="Q219" s="516" t="e">
        <f>'CA2 Detail'!Q219-'Prior Year - CA2'!Q219</f>
        <v>#N/A</v>
      </c>
      <c r="R219" s="516" t="e">
        <f>'CA2 Detail'!R219-'Prior Year - CA2'!R219</f>
        <v>#N/A</v>
      </c>
      <c r="S219" s="516" t="e">
        <f>'CA2 Detail'!S219-'Prior Year - CA2'!S219</f>
        <v>#N/A</v>
      </c>
      <c r="T219" s="516" t="e">
        <f>'CA2 Detail'!T219-'Prior Year - CA2'!T219</f>
        <v>#N/A</v>
      </c>
      <c r="U219" s="516" t="e">
        <f>'CA2 Detail'!U219-'Prior Year - CA2'!U219</f>
        <v>#N/A</v>
      </c>
      <c r="V219" s="67">
        <v>11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A220" s="35" t="s">
        <v>4</v>
      </c>
      <c r="B220" s="516" t="e">
        <f>'CA2 Detail'!B220-'Prior Year - CA2'!B220</f>
        <v>#N/A</v>
      </c>
      <c r="C220" s="516" t="e">
        <f>'CA2 Detail'!C220-'Prior Year - CA2'!C220</f>
        <v>#N/A</v>
      </c>
      <c r="D220" s="516" t="e">
        <f>'CA2 Detail'!D220-'Prior Year - CA2'!D220</f>
        <v>#N/A</v>
      </c>
      <c r="E220" s="516" t="e">
        <f>'CA2 Detail'!E220-'Prior Year - CA2'!E220</f>
        <v>#N/A</v>
      </c>
      <c r="F220" s="516" t="e">
        <f>'CA2 Detail'!F220-'Prior Year - CA2'!F220</f>
        <v>#N/A</v>
      </c>
      <c r="G220" s="516" t="e">
        <f>'CA2 Detail'!G220-'Prior Year - CA2'!G220</f>
        <v>#N/A</v>
      </c>
      <c r="H220" s="516"/>
      <c r="I220" s="516" t="e">
        <f>'CA2 Detail'!I220-'Prior Year - CA2'!I220</f>
        <v>#N/A</v>
      </c>
      <c r="J220" s="516" t="e">
        <f>'CA2 Detail'!J220-'Prior Year - CA2'!J220</f>
        <v>#N/A</v>
      </c>
      <c r="K220" s="516" t="e">
        <f>'CA2 Detail'!K220-'Prior Year - CA2'!K220</f>
        <v>#N/A</v>
      </c>
      <c r="L220" s="516">
        <f>'CA2 Detail'!L220-'Prior Year - CA2'!L220</f>
        <v>0</v>
      </c>
      <c r="M220" s="516" t="e">
        <f>'CA2 Detail'!M220-'Prior Year - CA2'!M220</f>
        <v>#N/A</v>
      </c>
      <c r="N220" s="516" t="e">
        <f>'CA2 Detail'!N220-'Prior Year - CA2'!N220</f>
        <v>#N/A</v>
      </c>
      <c r="O220" s="516" t="e">
        <f>'CA2 Detail'!O220-'Prior Year - CA2'!O220</f>
        <v>#N/A</v>
      </c>
      <c r="P220" s="516" t="e">
        <f>'CA2 Detail'!P220-'Prior Year - CA2'!P220</f>
        <v>#N/A</v>
      </c>
      <c r="Q220" s="516" t="e">
        <f>'CA2 Detail'!Q220-'Prior Year - CA2'!Q220</f>
        <v>#N/A</v>
      </c>
      <c r="R220" s="516" t="e">
        <f>'CA2 Detail'!R220-'Prior Year - CA2'!R220</f>
        <v>#N/A</v>
      </c>
      <c r="S220" s="516" t="e">
        <f>'CA2 Detail'!S220-'Prior Year - CA2'!S220</f>
        <v>#N/A</v>
      </c>
      <c r="T220" s="516" t="e">
        <f>'CA2 Detail'!T220-'Prior Year - CA2'!T220</f>
        <v>#N/A</v>
      </c>
      <c r="U220" s="516" t="e">
        <f>'CA2 Detail'!U220-'Prior Year - CA2'!U220</f>
        <v>#N/A</v>
      </c>
      <c r="V220" s="67">
        <v>12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>
      <c r="A221" s="35" t="s">
        <v>5</v>
      </c>
      <c r="B221" s="516" t="e">
        <f>'CA2 Detail'!B221-'Prior Year - CA2'!B221</f>
        <v>#N/A</v>
      </c>
      <c r="C221" s="516" t="e">
        <f>'CA2 Detail'!C221-'Prior Year - CA2'!C221</f>
        <v>#N/A</v>
      </c>
      <c r="D221" s="516" t="e">
        <f>'CA2 Detail'!D221-'Prior Year - CA2'!D221</f>
        <v>#N/A</v>
      </c>
      <c r="E221" s="516" t="e">
        <f>'CA2 Detail'!E221-'Prior Year - CA2'!E221</f>
        <v>#N/A</v>
      </c>
      <c r="F221" s="516" t="e">
        <f>'CA2 Detail'!F221-'Prior Year - CA2'!F221</f>
        <v>#N/A</v>
      </c>
      <c r="G221" s="516" t="e">
        <f>'CA2 Detail'!G221-'Prior Year - CA2'!G221</f>
        <v>#N/A</v>
      </c>
      <c r="H221" s="516"/>
      <c r="I221" s="516" t="e">
        <f>'CA2 Detail'!I221-'Prior Year - CA2'!I221</f>
        <v>#N/A</v>
      </c>
      <c r="J221" s="516" t="e">
        <f>'CA2 Detail'!J221-'Prior Year - CA2'!J221</f>
        <v>#N/A</v>
      </c>
      <c r="K221" s="516" t="e">
        <f>'CA2 Detail'!K221-'Prior Year - CA2'!K221</f>
        <v>#N/A</v>
      </c>
      <c r="L221" s="516">
        <f>'CA2 Detail'!L221-'Prior Year - CA2'!L221</f>
        <v>0</v>
      </c>
      <c r="M221" s="516" t="e">
        <f>'CA2 Detail'!M221-'Prior Year - CA2'!M221</f>
        <v>#N/A</v>
      </c>
      <c r="N221" s="516" t="e">
        <f>'CA2 Detail'!N221-'Prior Year - CA2'!N221</f>
        <v>#N/A</v>
      </c>
      <c r="O221" s="516" t="e">
        <f>'CA2 Detail'!O221-'Prior Year - CA2'!O221</f>
        <v>#N/A</v>
      </c>
      <c r="P221" s="516" t="e">
        <f>'CA2 Detail'!P221-'Prior Year - CA2'!P221</f>
        <v>#N/A</v>
      </c>
      <c r="Q221" s="516" t="e">
        <f>'CA2 Detail'!Q221-'Prior Year - CA2'!Q221</f>
        <v>#N/A</v>
      </c>
      <c r="R221" s="516" t="e">
        <f>'CA2 Detail'!R221-'Prior Year - CA2'!R221</f>
        <v>#N/A</v>
      </c>
      <c r="S221" s="516" t="e">
        <f>'CA2 Detail'!S221-'Prior Year - CA2'!S221</f>
        <v>#N/A</v>
      </c>
      <c r="T221" s="516" t="e">
        <f>'CA2 Detail'!T221-'Prior Year - CA2'!T221</f>
        <v>#N/A</v>
      </c>
      <c r="U221" s="516" t="e">
        <f>'CA2 Detail'!U221-'Prior Year - CA2'!U221</f>
        <v>#N/A</v>
      </c>
      <c r="V221" s="67">
        <v>13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>
      <c r="A222" s="35" t="s">
        <v>6</v>
      </c>
      <c r="B222" s="516" t="e">
        <f>'CA2 Detail'!B222-'Prior Year - CA2'!B222</f>
        <v>#N/A</v>
      </c>
      <c r="C222" s="516" t="e">
        <f>'CA2 Detail'!C222-'Prior Year - CA2'!C222</f>
        <v>#N/A</v>
      </c>
      <c r="D222" s="516" t="e">
        <f>'CA2 Detail'!D222-'Prior Year - CA2'!D222</f>
        <v>#N/A</v>
      </c>
      <c r="E222" s="516" t="e">
        <f>'CA2 Detail'!E222-'Prior Year - CA2'!E222</f>
        <v>#N/A</v>
      </c>
      <c r="F222" s="516" t="e">
        <f>'CA2 Detail'!F222-'Prior Year - CA2'!F222</f>
        <v>#N/A</v>
      </c>
      <c r="G222" s="516" t="e">
        <f>'CA2 Detail'!G222-'Prior Year - CA2'!G222</f>
        <v>#N/A</v>
      </c>
      <c r="H222" s="516"/>
      <c r="I222" s="516" t="e">
        <f>'CA2 Detail'!I222-'Prior Year - CA2'!I222</f>
        <v>#N/A</v>
      </c>
      <c r="J222" s="516" t="e">
        <f>'CA2 Detail'!J222-'Prior Year - CA2'!J222</f>
        <v>#N/A</v>
      </c>
      <c r="K222" s="516" t="e">
        <f>'CA2 Detail'!K222-'Prior Year - CA2'!K222</f>
        <v>#N/A</v>
      </c>
      <c r="L222" s="516">
        <f>'CA2 Detail'!L222-'Prior Year - CA2'!L222</f>
        <v>0</v>
      </c>
      <c r="M222" s="516" t="e">
        <f>'CA2 Detail'!M222-'Prior Year - CA2'!M222</f>
        <v>#N/A</v>
      </c>
      <c r="N222" s="516" t="e">
        <f>'CA2 Detail'!N222-'Prior Year - CA2'!N222</f>
        <v>#N/A</v>
      </c>
      <c r="O222" s="516" t="e">
        <f>'CA2 Detail'!O222-'Prior Year - CA2'!O222</f>
        <v>#N/A</v>
      </c>
      <c r="P222" s="516" t="e">
        <f>'CA2 Detail'!P222-'Prior Year - CA2'!P222</f>
        <v>#N/A</v>
      </c>
      <c r="Q222" s="516" t="e">
        <f>'CA2 Detail'!Q222-'Prior Year - CA2'!Q222</f>
        <v>#N/A</v>
      </c>
      <c r="R222" s="516" t="e">
        <f>'CA2 Detail'!R222-'Prior Year - CA2'!R222</f>
        <v>#N/A</v>
      </c>
      <c r="S222" s="516" t="e">
        <f>'CA2 Detail'!S222-'Prior Year - CA2'!S222</f>
        <v>#N/A</v>
      </c>
      <c r="T222" s="516" t="e">
        <f>'CA2 Detail'!T222-'Prior Year - CA2'!T222</f>
        <v>#N/A</v>
      </c>
      <c r="U222" s="516" t="e">
        <f>'CA2 Detail'!U222-'Prior Year - CA2'!U222</f>
        <v>#N/A</v>
      </c>
      <c r="V222" s="67">
        <v>14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>
      <c r="A223" s="35" t="s">
        <v>7</v>
      </c>
      <c r="B223" s="516" t="e">
        <f>'CA2 Detail'!B223-'Prior Year - CA2'!B223</f>
        <v>#N/A</v>
      </c>
      <c r="C223" s="516" t="e">
        <f>'CA2 Detail'!C223-'Prior Year - CA2'!C223</f>
        <v>#N/A</v>
      </c>
      <c r="D223" s="516" t="e">
        <f>'CA2 Detail'!D223-'Prior Year - CA2'!D223</f>
        <v>#N/A</v>
      </c>
      <c r="E223" s="516" t="e">
        <f>'CA2 Detail'!E223-'Prior Year - CA2'!E223</f>
        <v>#N/A</v>
      </c>
      <c r="F223" s="516" t="e">
        <f>'CA2 Detail'!F223-'Prior Year - CA2'!F223</f>
        <v>#N/A</v>
      </c>
      <c r="G223" s="516" t="e">
        <f>'CA2 Detail'!G223-'Prior Year - CA2'!G223</f>
        <v>#N/A</v>
      </c>
      <c r="H223" s="516"/>
      <c r="I223" s="516" t="e">
        <f>'CA2 Detail'!I223-'Prior Year - CA2'!I223</f>
        <v>#N/A</v>
      </c>
      <c r="J223" s="516" t="e">
        <f>'CA2 Detail'!J223-'Prior Year - CA2'!J223</f>
        <v>#N/A</v>
      </c>
      <c r="K223" s="516" t="e">
        <f>'CA2 Detail'!K223-'Prior Year - CA2'!K223</f>
        <v>#N/A</v>
      </c>
      <c r="L223" s="516">
        <f>'CA2 Detail'!L223-'Prior Year - CA2'!L223</f>
        <v>0</v>
      </c>
      <c r="M223" s="516" t="e">
        <f>'CA2 Detail'!M223-'Prior Year - CA2'!M223</f>
        <v>#N/A</v>
      </c>
      <c r="N223" s="516" t="e">
        <f>'CA2 Detail'!N223-'Prior Year - CA2'!N223</f>
        <v>#N/A</v>
      </c>
      <c r="O223" s="516" t="e">
        <f>'CA2 Detail'!O223-'Prior Year - CA2'!O223</f>
        <v>#N/A</v>
      </c>
      <c r="P223" s="516" t="e">
        <f>'CA2 Detail'!P223-'Prior Year - CA2'!P223</f>
        <v>#N/A</v>
      </c>
      <c r="Q223" s="516" t="e">
        <f>'CA2 Detail'!Q223-'Prior Year - CA2'!Q223</f>
        <v>#N/A</v>
      </c>
      <c r="R223" s="516" t="e">
        <f>'CA2 Detail'!R223-'Prior Year - CA2'!R223</f>
        <v>#N/A</v>
      </c>
      <c r="S223" s="516" t="e">
        <f>'CA2 Detail'!S223-'Prior Year - CA2'!S223</f>
        <v>#N/A</v>
      </c>
      <c r="T223" s="516" t="e">
        <f>'CA2 Detail'!T223-'Prior Year - CA2'!T223</f>
        <v>#N/A</v>
      </c>
      <c r="U223" s="516" t="e">
        <f>'CA2 Detail'!U223-'Prior Year - CA2'!U223</f>
        <v>#N/A</v>
      </c>
      <c r="V223" s="67">
        <v>15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>
      <c r="A224" s="35" t="s">
        <v>8</v>
      </c>
      <c r="B224" s="516" t="e">
        <f>'CA2 Detail'!B224-'Prior Year - CA2'!B224</f>
        <v>#N/A</v>
      </c>
      <c r="C224" s="516" t="e">
        <f>'CA2 Detail'!C224-'Prior Year - CA2'!C224</f>
        <v>#N/A</v>
      </c>
      <c r="D224" s="516" t="e">
        <f>'CA2 Detail'!D224-'Prior Year - CA2'!D224</f>
        <v>#N/A</v>
      </c>
      <c r="E224" s="516" t="e">
        <f>'CA2 Detail'!E224-'Prior Year - CA2'!E224</f>
        <v>#N/A</v>
      </c>
      <c r="F224" s="516" t="e">
        <f>'CA2 Detail'!F224-'Prior Year - CA2'!F224</f>
        <v>#N/A</v>
      </c>
      <c r="G224" s="516" t="e">
        <f>'CA2 Detail'!G224-'Prior Year - CA2'!G224</f>
        <v>#N/A</v>
      </c>
      <c r="H224" s="516"/>
      <c r="I224" s="516" t="e">
        <f>'CA2 Detail'!I224-'Prior Year - CA2'!I224</f>
        <v>#N/A</v>
      </c>
      <c r="J224" s="516" t="e">
        <f>'CA2 Detail'!J224-'Prior Year - CA2'!J224</f>
        <v>#N/A</v>
      </c>
      <c r="K224" s="516" t="e">
        <f>'CA2 Detail'!K224-'Prior Year - CA2'!K224</f>
        <v>#N/A</v>
      </c>
      <c r="L224" s="516">
        <f>'CA2 Detail'!L224-'Prior Year - CA2'!L224</f>
        <v>0</v>
      </c>
      <c r="M224" s="516" t="e">
        <f>'CA2 Detail'!M224-'Prior Year - CA2'!M224</f>
        <v>#N/A</v>
      </c>
      <c r="N224" s="516" t="e">
        <f>'CA2 Detail'!N224-'Prior Year - CA2'!N224</f>
        <v>#N/A</v>
      </c>
      <c r="O224" s="516" t="e">
        <f>'CA2 Detail'!O224-'Prior Year - CA2'!O224</f>
        <v>#N/A</v>
      </c>
      <c r="P224" s="516" t="e">
        <f>'CA2 Detail'!P224-'Prior Year - CA2'!P224</f>
        <v>#N/A</v>
      </c>
      <c r="Q224" s="516" t="e">
        <f>'CA2 Detail'!Q224-'Prior Year - CA2'!Q224</f>
        <v>#N/A</v>
      </c>
      <c r="R224" s="516" t="e">
        <f>'CA2 Detail'!R224-'Prior Year - CA2'!R224</f>
        <v>#N/A</v>
      </c>
      <c r="S224" s="516" t="e">
        <f>'CA2 Detail'!S224-'Prior Year - CA2'!S224</f>
        <v>#N/A</v>
      </c>
      <c r="T224" s="516" t="e">
        <f>'CA2 Detail'!T224-'Prior Year - CA2'!T224</f>
        <v>#N/A</v>
      </c>
      <c r="U224" s="516" t="e">
        <f>'CA2 Detail'!U224-'Prior Year - CA2'!U224</f>
        <v>#N/A</v>
      </c>
      <c r="V224" s="67">
        <v>16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>
      <c r="A225" s="35" t="s">
        <v>9</v>
      </c>
      <c r="B225" s="516" t="e">
        <f>'CA2 Detail'!B225-'Prior Year - CA2'!B225</f>
        <v>#N/A</v>
      </c>
      <c r="C225" s="516" t="e">
        <f>'CA2 Detail'!C225-'Prior Year - CA2'!C225</f>
        <v>#N/A</v>
      </c>
      <c r="D225" s="516" t="e">
        <f>'CA2 Detail'!D225-'Prior Year - CA2'!D225</f>
        <v>#N/A</v>
      </c>
      <c r="E225" s="516" t="e">
        <f>'CA2 Detail'!E225-'Prior Year - CA2'!E225</f>
        <v>#N/A</v>
      </c>
      <c r="F225" s="516" t="e">
        <f>'CA2 Detail'!F225-'Prior Year - CA2'!F225</f>
        <v>#N/A</v>
      </c>
      <c r="G225" s="516" t="e">
        <f>'CA2 Detail'!G225-'Prior Year - CA2'!G225</f>
        <v>#N/A</v>
      </c>
      <c r="H225" s="516"/>
      <c r="I225" s="516" t="e">
        <f>'CA2 Detail'!I225-'Prior Year - CA2'!I225</f>
        <v>#N/A</v>
      </c>
      <c r="J225" s="516" t="e">
        <f>'CA2 Detail'!J225-'Prior Year - CA2'!J225</f>
        <v>#N/A</v>
      </c>
      <c r="K225" s="516" t="e">
        <f>'CA2 Detail'!K225-'Prior Year - CA2'!K225</f>
        <v>#N/A</v>
      </c>
      <c r="L225" s="516">
        <f>'CA2 Detail'!L225-'Prior Year - CA2'!L225</f>
        <v>0</v>
      </c>
      <c r="M225" s="516" t="e">
        <f>'CA2 Detail'!M225-'Prior Year - CA2'!M225</f>
        <v>#N/A</v>
      </c>
      <c r="N225" s="516" t="e">
        <f>'CA2 Detail'!N225-'Prior Year - CA2'!N225</f>
        <v>#N/A</v>
      </c>
      <c r="O225" s="516" t="e">
        <f>'CA2 Detail'!O225-'Prior Year - CA2'!O225</f>
        <v>#N/A</v>
      </c>
      <c r="P225" s="516" t="e">
        <f>'CA2 Detail'!P225-'Prior Year - CA2'!P225</f>
        <v>#N/A</v>
      </c>
      <c r="Q225" s="516" t="e">
        <f>'CA2 Detail'!Q225-'Prior Year - CA2'!Q225</f>
        <v>#N/A</v>
      </c>
      <c r="R225" s="516" t="e">
        <f>'CA2 Detail'!R225-'Prior Year - CA2'!R225</f>
        <v>#N/A</v>
      </c>
      <c r="S225" s="516" t="e">
        <f>'CA2 Detail'!S225-'Prior Year - CA2'!S225</f>
        <v>#N/A</v>
      </c>
      <c r="T225" s="516" t="e">
        <f>'CA2 Detail'!T225-'Prior Year - CA2'!T225</f>
        <v>#N/A</v>
      </c>
      <c r="U225" s="516" t="e">
        <f>'CA2 Detail'!U225-'Prior Year - CA2'!U225</f>
        <v>#N/A</v>
      </c>
      <c r="V225" s="67">
        <v>17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>
      <c r="A226" s="35" t="s">
        <v>10</v>
      </c>
      <c r="B226" s="516" t="e">
        <f>'CA2 Detail'!B226-'Prior Year - CA2'!B226</f>
        <v>#N/A</v>
      </c>
      <c r="C226" s="516" t="e">
        <f>'CA2 Detail'!C226-'Prior Year - CA2'!C226</f>
        <v>#N/A</v>
      </c>
      <c r="D226" s="516" t="e">
        <f>'CA2 Detail'!D226-'Prior Year - CA2'!D226</f>
        <v>#N/A</v>
      </c>
      <c r="E226" s="516" t="e">
        <f>'CA2 Detail'!E226-'Prior Year - CA2'!E226</f>
        <v>#N/A</v>
      </c>
      <c r="F226" s="516" t="e">
        <f>'CA2 Detail'!F226-'Prior Year - CA2'!F226</f>
        <v>#N/A</v>
      </c>
      <c r="G226" s="516" t="e">
        <f>'CA2 Detail'!G226-'Prior Year - CA2'!G226</f>
        <v>#N/A</v>
      </c>
      <c r="H226" s="516"/>
      <c r="I226" s="516" t="e">
        <f>'CA2 Detail'!I226-'Prior Year - CA2'!I226</f>
        <v>#N/A</v>
      </c>
      <c r="J226" s="516" t="e">
        <f>'CA2 Detail'!J226-'Prior Year - CA2'!J226</f>
        <v>#N/A</v>
      </c>
      <c r="K226" s="516" t="e">
        <f>'CA2 Detail'!K226-'Prior Year - CA2'!K226</f>
        <v>#N/A</v>
      </c>
      <c r="L226" s="516">
        <f>'CA2 Detail'!L226-'Prior Year - CA2'!L226</f>
        <v>0</v>
      </c>
      <c r="M226" s="516" t="e">
        <f>'CA2 Detail'!M226-'Prior Year - CA2'!M226</f>
        <v>#N/A</v>
      </c>
      <c r="N226" s="516" t="e">
        <f>'CA2 Detail'!N226-'Prior Year - CA2'!N226</f>
        <v>#N/A</v>
      </c>
      <c r="O226" s="516" t="e">
        <f>'CA2 Detail'!O226-'Prior Year - CA2'!O226</f>
        <v>#N/A</v>
      </c>
      <c r="P226" s="516" t="e">
        <f>'CA2 Detail'!P226-'Prior Year - CA2'!P226</f>
        <v>#N/A</v>
      </c>
      <c r="Q226" s="516" t="e">
        <f>'CA2 Detail'!Q226-'Prior Year - CA2'!Q226</f>
        <v>#N/A</v>
      </c>
      <c r="R226" s="516" t="e">
        <f>'CA2 Detail'!R226-'Prior Year - CA2'!R226</f>
        <v>#N/A</v>
      </c>
      <c r="S226" s="516" t="e">
        <f>'CA2 Detail'!S226-'Prior Year - CA2'!S226</f>
        <v>#N/A</v>
      </c>
      <c r="T226" s="516" t="e">
        <f>'CA2 Detail'!T226-'Prior Year - CA2'!T226</f>
        <v>#N/A</v>
      </c>
      <c r="U226" s="516" t="e">
        <f>'CA2 Detail'!U226-'Prior Year - CA2'!U226</f>
        <v>#N/A</v>
      </c>
      <c r="V226" s="67">
        <v>18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>
      <c r="A227" s="35" t="s">
        <v>11</v>
      </c>
      <c r="B227" s="516" t="e">
        <f>'CA2 Detail'!B227-'Prior Year - CA2'!B227</f>
        <v>#N/A</v>
      </c>
      <c r="C227" s="516" t="e">
        <f>'CA2 Detail'!C227-'Prior Year - CA2'!C227</f>
        <v>#N/A</v>
      </c>
      <c r="D227" s="516" t="e">
        <f>'CA2 Detail'!D227-'Prior Year - CA2'!D227</f>
        <v>#N/A</v>
      </c>
      <c r="E227" s="516" t="e">
        <f>'CA2 Detail'!E227-'Prior Year - CA2'!E227</f>
        <v>#N/A</v>
      </c>
      <c r="F227" s="516" t="e">
        <f>'CA2 Detail'!F227-'Prior Year - CA2'!F227</f>
        <v>#N/A</v>
      </c>
      <c r="G227" s="516" t="e">
        <f>'CA2 Detail'!G227-'Prior Year - CA2'!G227</f>
        <v>#N/A</v>
      </c>
      <c r="H227" s="516"/>
      <c r="I227" s="516" t="e">
        <f>'CA2 Detail'!I227-'Prior Year - CA2'!I227</f>
        <v>#N/A</v>
      </c>
      <c r="J227" s="516" t="e">
        <f>'CA2 Detail'!J227-'Prior Year - CA2'!J227</f>
        <v>#N/A</v>
      </c>
      <c r="K227" s="516" t="e">
        <f>'CA2 Detail'!K227-'Prior Year - CA2'!K227</f>
        <v>#N/A</v>
      </c>
      <c r="L227" s="516">
        <f>'CA2 Detail'!L227-'Prior Year - CA2'!L227</f>
        <v>0</v>
      </c>
      <c r="M227" s="516" t="e">
        <f>'CA2 Detail'!M227-'Prior Year - CA2'!M227</f>
        <v>#N/A</v>
      </c>
      <c r="N227" s="516" t="e">
        <f>'CA2 Detail'!N227-'Prior Year - CA2'!N227</f>
        <v>#N/A</v>
      </c>
      <c r="O227" s="516" t="e">
        <f>'CA2 Detail'!O227-'Prior Year - CA2'!O227</f>
        <v>#N/A</v>
      </c>
      <c r="P227" s="516" t="e">
        <f>'CA2 Detail'!P227-'Prior Year - CA2'!P227</f>
        <v>#N/A</v>
      </c>
      <c r="Q227" s="516" t="e">
        <f>'CA2 Detail'!Q227-'Prior Year - CA2'!Q227</f>
        <v>#N/A</v>
      </c>
      <c r="R227" s="516" t="e">
        <f>'CA2 Detail'!R227-'Prior Year - CA2'!R227</f>
        <v>#N/A</v>
      </c>
      <c r="S227" s="516" t="e">
        <f>'CA2 Detail'!S227-'Prior Year - CA2'!S227</f>
        <v>#N/A</v>
      </c>
      <c r="T227" s="516" t="e">
        <f>'CA2 Detail'!T227-'Prior Year - CA2'!T227</f>
        <v>#N/A</v>
      </c>
      <c r="U227" s="516" t="e">
        <f>'CA2 Detail'!U227-'Prior Year - CA2'!U227</f>
        <v>#N/A</v>
      </c>
      <c r="V227" s="67">
        <v>19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>
      <c r="A228" s="35" t="s">
        <v>12</v>
      </c>
      <c r="B228" s="516" t="e">
        <f>'CA2 Detail'!B228-'Prior Year - CA2'!B228</f>
        <v>#N/A</v>
      </c>
      <c r="C228" s="516" t="e">
        <f>'CA2 Detail'!C228-'Prior Year - CA2'!C228</f>
        <v>#N/A</v>
      </c>
      <c r="D228" s="516" t="e">
        <f>'CA2 Detail'!D228-'Prior Year - CA2'!D228</f>
        <v>#N/A</v>
      </c>
      <c r="E228" s="516" t="e">
        <f>'CA2 Detail'!E228-'Prior Year - CA2'!E228</f>
        <v>#N/A</v>
      </c>
      <c r="F228" s="516" t="e">
        <f>'CA2 Detail'!F228-'Prior Year - CA2'!F228</f>
        <v>#N/A</v>
      </c>
      <c r="G228" s="516" t="e">
        <f>'CA2 Detail'!G228-'Prior Year - CA2'!G228</f>
        <v>#N/A</v>
      </c>
      <c r="H228" s="516"/>
      <c r="I228" s="516" t="e">
        <f>'CA2 Detail'!I228-'Prior Year - CA2'!I228</f>
        <v>#N/A</v>
      </c>
      <c r="J228" s="516" t="e">
        <f>'CA2 Detail'!J228-'Prior Year - CA2'!J228</f>
        <v>#N/A</v>
      </c>
      <c r="K228" s="516" t="e">
        <f>'CA2 Detail'!K228-'Prior Year - CA2'!K228</f>
        <v>#N/A</v>
      </c>
      <c r="L228" s="516">
        <f>'CA2 Detail'!L228-'Prior Year - CA2'!L228</f>
        <v>0</v>
      </c>
      <c r="M228" s="516" t="e">
        <f>'CA2 Detail'!M228-'Prior Year - CA2'!M228</f>
        <v>#N/A</v>
      </c>
      <c r="N228" s="516" t="e">
        <f>'CA2 Detail'!N228-'Prior Year - CA2'!N228</f>
        <v>#N/A</v>
      </c>
      <c r="O228" s="516" t="e">
        <f>'CA2 Detail'!O228-'Prior Year - CA2'!O228</f>
        <v>#N/A</v>
      </c>
      <c r="P228" s="516" t="e">
        <f>'CA2 Detail'!P228-'Prior Year - CA2'!P228</f>
        <v>#N/A</v>
      </c>
      <c r="Q228" s="516" t="e">
        <f>'CA2 Detail'!Q228-'Prior Year - CA2'!Q228</f>
        <v>#N/A</v>
      </c>
      <c r="R228" s="516" t="e">
        <f>'CA2 Detail'!R228-'Prior Year - CA2'!R228</f>
        <v>#N/A</v>
      </c>
      <c r="S228" s="516" t="e">
        <f>'CA2 Detail'!S228-'Prior Year - CA2'!S228</f>
        <v>#N/A</v>
      </c>
      <c r="T228" s="516" t="e">
        <f>'CA2 Detail'!T228-'Prior Year - CA2'!T228</f>
        <v>#N/A</v>
      </c>
      <c r="U228" s="516" t="e">
        <f>'CA2 Detail'!U228-'Prior Year - CA2'!U228</f>
        <v>#N/A</v>
      </c>
      <c r="V228" s="67">
        <v>20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>
      <c r="A229" s="35" t="s">
        <v>13</v>
      </c>
      <c r="B229" s="516" t="e">
        <f>'CA2 Detail'!B229-'Prior Year - CA2'!B229</f>
        <v>#N/A</v>
      </c>
      <c r="C229" s="516" t="e">
        <f>'CA2 Detail'!C229-'Prior Year - CA2'!C229</f>
        <v>#N/A</v>
      </c>
      <c r="D229" s="516" t="e">
        <f>'CA2 Detail'!D229-'Prior Year - CA2'!D229</f>
        <v>#N/A</v>
      </c>
      <c r="E229" s="516" t="e">
        <f>'CA2 Detail'!E229-'Prior Year - CA2'!E229</f>
        <v>#N/A</v>
      </c>
      <c r="F229" s="516" t="e">
        <f>'CA2 Detail'!F229-'Prior Year - CA2'!F229</f>
        <v>#N/A</v>
      </c>
      <c r="G229" s="516" t="e">
        <f>'CA2 Detail'!G229-'Prior Year - CA2'!G229</f>
        <v>#N/A</v>
      </c>
      <c r="H229" s="516"/>
      <c r="I229" s="516" t="e">
        <f>'CA2 Detail'!I229-'Prior Year - CA2'!I229</f>
        <v>#N/A</v>
      </c>
      <c r="J229" s="516" t="e">
        <f>'CA2 Detail'!J229-'Prior Year - CA2'!J229</f>
        <v>#N/A</v>
      </c>
      <c r="K229" s="516" t="e">
        <f>'CA2 Detail'!K229-'Prior Year - CA2'!K229</f>
        <v>#N/A</v>
      </c>
      <c r="L229" s="516">
        <f>'CA2 Detail'!L229-'Prior Year - CA2'!L229</f>
        <v>0</v>
      </c>
      <c r="M229" s="516" t="e">
        <f>'CA2 Detail'!M229-'Prior Year - CA2'!M229</f>
        <v>#N/A</v>
      </c>
      <c r="N229" s="516" t="e">
        <f>'CA2 Detail'!N229-'Prior Year - CA2'!N229</f>
        <v>#N/A</v>
      </c>
      <c r="O229" s="516" t="e">
        <f>'CA2 Detail'!O229-'Prior Year - CA2'!O229</f>
        <v>#N/A</v>
      </c>
      <c r="P229" s="516" t="e">
        <f>'CA2 Detail'!P229-'Prior Year - CA2'!P229</f>
        <v>#N/A</v>
      </c>
      <c r="Q229" s="516" t="e">
        <f>'CA2 Detail'!Q229-'Prior Year - CA2'!Q229</f>
        <v>#N/A</v>
      </c>
      <c r="R229" s="516" t="e">
        <f>'CA2 Detail'!R229-'Prior Year - CA2'!R229</f>
        <v>#N/A</v>
      </c>
      <c r="S229" s="516" t="e">
        <f>'CA2 Detail'!S229-'Prior Year - CA2'!S229</f>
        <v>#N/A</v>
      </c>
      <c r="T229" s="516" t="e">
        <f>'CA2 Detail'!T229-'Prior Year - CA2'!T229</f>
        <v>#N/A</v>
      </c>
      <c r="U229" s="516" t="e">
        <f>'CA2 Detail'!U229-'Prior Year - CA2'!U229</f>
        <v>#N/A</v>
      </c>
      <c r="V229" s="67">
        <v>21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>
      <c r="A230" s="35" t="s">
        <v>14</v>
      </c>
      <c r="B230" s="516" t="e">
        <f>'CA2 Detail'!B230-'Prior Year - CA2'!B230</f>
        <v>#N/A</v>
      </c>
      <c r="C230" s="516" t="e">
        <f>'CA2 Detail'!C230-'Prior Year - CA2'!C230</f>
        <v>#N/A</v>
      </c>
      <c r="D230" s="516" t="e">
        <f>'CA2 Detail'!D230-'Prior Year - CA2'!D230</f>
        <v>#N/A</v>
      </c>
      <c r="E230" s="516" t="e">
        <f>'CA2 Detail'!E230-'Prior Year - CA2'!E230</f>
        <v>#N/A</v>
      </c>
      <c r="F230" s="516" t="e">
        <f>'CA2 Detail'!F230-'Prior Year - CA2'!F230</f>
        <v>#N/A</v>
      </c>
      <c r="G230" s="516" t="e">
        <f>'CA2 Detail'!G230-'Prior Year - CA2'!G230</f>
        <v>#N/A</v>
      </c>
      <c r="H230" s="516"/>
      <c r="I230" s="516" t="e">
        <f>'CA2 Detail'!I230-'Prior Year - CA2'!I230</f>
        <v>#N/A</v>
      </c>
      <c r="J230" s="516" t="e">
        <f>'CA2 Detail'!J230-'Prior Year - CA2'!J230</f>
        <v>#N/A</v>
      </c>
      <c r="K230" s="516" t="e">
        <f>'CA2 Detail'!K230-'Prior Year - CA2'!K230</f>
        <v>#N/A</v>
      </c>
      <c r="L230" s="516">
        <f>'CA2 Detail'!L230-'Prior Year - CA2'!L230</f>
        <v>0</v>
      </c>
      <c r="M230" s="516" t="e">
        <f>'CA2 Detail'!M230-'Prior Year - CA2'!M230</f>
        <v>#N/A</v>
      </c>
      <c r="N230" s="516" t="e">
        <f>'CA2 Detail'!N230-'Prior Year - CA2'!N230</f>
        <v>#N/A</v>
      </c>
      <c r="O230" s="516" t="e">
        <f>'CA2 Detail'!O230-'Prior Year - CA2'!O230</f>
        <v>#N/A</v>
      </c>
      <c r="P230" s="516" t="e">
        <f>'CA2 Detail'!P230-'Prior Year - CA2'!P230</f>
        <v>#N/A</v>
      </c>
      <c r="Q230" s="516" t="e">
        <f>'CA2 Detail'!Q230-'Prior Year - CA2'!Q230</f>
        <v>#N/A</v>
      </c>
      <c r="R230" s="516" t="e">
        <f>'CA2 Detail'!R230-'Prior Year - CA2'!R230</f>
        <v>#N/A</v>
      </c>
      <c r="S230" s="516" t="e">
        <f>'CA2 Detail'!S230-'Prior Year - CA2'!S230</f>
        <v>#N/A</v>
      </c>
      <c r="T230" s="516" t="e">
        <f>'CA2 Detail'!T230-'Prior Year - CA2'!T230</f>
        <v>#N/A</v>
      </c>
      <c r="U230" s="516" t="e">
        <f>'CA2 Detail'!U230-'Prior Year - CA2'!U230</f>
        <v>#N/A</v>
      </c>
      <c r="V230" s="67">
        <v>22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>
      <c r="A231" s="35" t="s">
        <v>15</v>
      </c>
      <c r="B231" s="516" t="e">
        <f>'CA2 Detail'!B231-'Prior Year - CA2'!B231</f>
        <v>#N/A</v>
      </c>
      <c r="C231" s="516" t="e">
        <f>'CA2 Detail'!C231-'Prior Year - CA2'!C231</f>
        <v>#N/A</v>
      </c>
      <c r="D231" s="516" t="e">
        <f>'CA2 Detail'!D231-'Prior Year - CA2'!D231</f>
        <v>#N/A</v>
      </c>
      <c r="E231" s="516" t="e">
        <f>'CA2 Detail'!E231-'Prior Year - CA2'!E231</f>
        <v>#N/A</v>
      </c>
      <c r="F231" s="516" t="e">
        <f>'CA2 Detail'!F231-'Prior Year - CA2'!F231</f>
        <v>#N/A</v>
      </c>
      <c r="G231" s="516" t="e">
        <f>'CA2 Detail'!G231-'Prior Year - CA2'!G231</f>
        <v>#N/A</v>
      </c>
      <c r="H231" s="516"/>
      <c r="I231" s="516" t="e">
        <f>'CA2 Detail'!I231-'Prior Year - CA2'!I231</f>
        <v>#N/A</v>
      </c>
      <c r="J231" s="516" t="e">
        <f>'CA2 Detail'!J231-'Prior Year - CA2'!J231</f>
        <v>#N/A</v>
      </c>
      <c r="K231" s="516" t="e">
        <f>'CA2 Detail'!K231-'Prior Year - CA2'!K231</f>
        <v>#N/A</v>
      </c>
      <c r="L231" s="516">
        <f>'CA2 Detail'!L231-'Prior Year - CA2'!L231</f>
        <v>0</v>
      </c>
      <c r="M231" s="516" t="e">
        <f>'CA2 Detail'!M231-'Prior Year - CA2'!M231</f>
        <v>#N/A</v>
      </c>
      <c r="N231" s="516" t="e">
        <f>'CA2 Detail'!N231-'Prior Year - CA2'!N231</f>
        <v>#N/A</v>
      </c>
      <c r="O231" s="516" t="e">
        <f>'CA2 Detail'!O231-'Prior Year - CA2'!O231</f>
        <v>#N/A</v>
      </c>
      <c r="P231" s="516" t="e">
        <f>'CA2 Detail'!P231-'Prior Year - CA2'!P231</f>
        <v>#N/A</v>
      </c>
      <c r="Q231" s="516" t="e">
        <f>'CA2 Detail'!Q231-'Prior Year - CA2'!Q231</f>
        <v>#N/A</v>
      </c>
      <c r="R231" s="516" t="e">
        <f>'CA2 Detail'!R231-'Prior Year - CA2'!R231</f>
        <v>#N/A</v>
      </c>
      <c r="S231" s="516" t="e">
        <f>'CA2 Detail'!S231-'Prior Year - CA2'!S231</f>
        <v>#N/A</v>
      </c>
      <c r="T231" s="516" t="e">
        <f>'CA2 Detail'!T231-'Prior Year - CA2'!T231</f>
        <v>#N/A</v>
      </c>
      <c r="U231" s="516" t="e">
        <f>'CA2 Detail'!U231-'Prior Year - CA2'!U231</f>
        <v>#N/A</v>
      </c>
      <c r="V231" s="67">
        <v>23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>
      <c r="A232" s="35" t="s">
        <v>16</v>
      </c>
      <c r="B232" s="516" t="e">
        <f>'CA2 Detail'!B232-'Prior Year - CA2'!B232</f>
        <v>#N/A</v>
      </c>
      <c r="C232" s="516" t="e">
        <f>'CA2 Detail'!C232-'Prior Year - CA2'!C232</f>
        <v>#N/A</v>
      </c>
      <c r="D232" s="516" t="e">
        <f>'CA2 Detail'!D232-'Prior Year - CA2'!D232</f>
        <v>#N/A</v>
      </c>
      <c r="E232" s="516" t="e">
        <f>'CA2 Detail'!E232-'Prior Year - CA2'!E232</f>
        <v>#N/A</v>
      </c>
      <c r="F232" s="516" t="e">
        <f>'CA2 Detail'!F232-'Prior Year - CA2'!F232</f>
        <v>#N/A</v>
      </c>
      <c r="G232" s="516" t="e">
        <f>'CA2 Detail'!G232-'Prior Year - CA2'!G232</f>
        <v>#N/A</v>
      </c>
      <c r="H232" s="516"/>
      <c r="I232" s="516" t="e">
        <f>'CA2 Detail'!I232-'Prior Year - CA2'!I232</f>
        <v>#N/A</v>
      </c>
      <c r="J232" s="516" t="e">
        <f>'CA2 Detail'!J232-'Prior Year - CA2'!J232</f>
        <v>#N/A</v>
      </c>
      <c r="K232" s="516" t="e">
        <f>'CA2 Detail'!K232-'Prior Year - CA2'!K232</f>
        <v>#N/A</v>
      </c>
      <c r="L232" s="516">
        <f>'CA2 Detail'!L232-'Prior Year - CA2'!L232</f>
        <v>0</v>
      </c>
      <c r="M232" s="516" t="e">
        <f>'CA2 Detail'!M232-'Prior Year - CA2'!M232</f>
        <v>#N/A</v>
      </c>
      <c r="N232" s="516" t="e">
        <f>'CA2 Detail'!N232-'Prior Year - CA2'!N232</f>
        <v>#N/A</v>
      </c>
      <c r="O232" s="516" t="e">
        <f>'CA2 Detail'!O232-'Prior Year - CA2'!O232</f>
        <v>#N/A</v>
      </c>
      <c r="P232" s="516" t="e">
        <f>'CA2 Detail'!P232-'Prior Year - CA2'!P232</f>
        <v>#N/A</v>
      </c>
      <c r="Q232" s="516" t="e">
        <f>'CA2 Detail'!Q232-'Prior Year - CA2'!Q232</f>
        <v>#N/A</v>
      </c>
      <c r="R232" s="516" t="e">
        <f>'CA2 Detail'!R232-'Prior Year - CA2'!R232</f>
        <v>#N/A</v>
      </c>
      <c r="S232" s="516" t="e">
        <f>'CA2 Detail'!S232-'Prior Year - CA2'!S232</f>
        <v>#N/A</v>
      </c>
      <c r="T232" s="516" t="e">
        <f>'CA2 Detail'!T232-'Prior Year - CA2'!T232</f>
        <v>#N/A</v>
      </c>
      <c r="U232" s="516" t="e">
        <f>'CA2 Detail'!U232-'Prior Year - CA2'!U232</f>
        <v>#N/A</v>
      </c>
      <c r="V232" s="67">
        <v>24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>
      <c r="A233" s="35" t="s">
        <v>17</v>
      </c>
      <c r="B233" s="516" t="e">
        <f>'CA2 Detail'!B233-'Prior Year - CA2'!B233</f>
        <v>#N/A</v>
      </c>
      <c r="C233" s="516" t="e">
        <f>'CA2 Detail'!C233-'Prior Year - CA2'!C233</f>
        <v>#N/A</v>
      </c>
      <c r="D233" s="516" t="e">
        <f>'CA2 Detail'!D233-'Prior Year - CA2'!D233</f>
        <v>#N/A</v>
      </c>
      <c r="E233" s="516" t="e">
        <f>'CA2 Detail'!E233-'Prior Year - CA2'!E233</f>
        <v>#N/A</v>
      </c>
      <c r="F233" s="516" t="e">
        <f>'CA2 Detail'!F233-'Prior Year - CA2'!F233</f>
        <v>#N/A</v>
      </c>
      <c r="G233" s="516" t="e">
        <f>'CA2 Detail'!G233-'Prior Year - CA2'!G233</f>
        <v>#N/A</v>
      </c>
      <c r="H233" s="516"/>
      <c r="I233" s="516" t="e">
        <f>'CA2 Detail'!I233-'Prior Year - CA2'!I233</f>
        <v>#N/A</v>
      </c>
      <c r="J233" s="516" t="e">
        <f>'CA2 Detail'!J233-'Prior Year - CA2'!J233</f>
        <v>#N/A</v>
      </c>
      <c r="K233" s="516" t="e">
        <f>'CA2 Detail'!K233-'Prior Year - CA2'!K233</f>
        <v>#N/A</v>
      </c>
      <c r="L233" s="516">
        <f>'CA2 Detail'!L233-'Prior Year - CA2'!L233</f>
        <v>0</v>
      </c>
      <c r="M233" s="516" t="e">
        <f>'CA2 Detail'!M233-'Prior Year - CA2'!M233</f>
        <v>#N/A</v>
      </c>
      <c r="N233" s="516" t="e">
        <f>'CA2 Detail'!N233-'Prior Year - CA2'!N233</f>
        <v>#N/A</v>
      </c>
      <c r="O233" s="516" t="e">
        <f>'CA2 Detail'!O233-'Prior Year - CA2'!O233</f>
        <v>#N/A</v>
      </c>
      <c r="P233" s="516" t="e">
        <f>'CA2 Detail'!P233-'Prior Year - CA2'!P233</f>
        <v>#N/A</v>
      </c>
      <c r="Q233" s="516" t="e">
        <f>'CA2 Detail'!Q233-'Prior Year - CA2'!Q233</f>
        <v>#N/A</v>
      </c>
      <c r="R233" s="516" t="e">
        <f>'CA2 Detail'!R233-'Prior Year - CA2'!R233</f>
        <v>#N/A</v>
      </c>
      <c r="S233" s="516" t="e">
        <f>'CA2 Detail'!S233-'Prior Year - CA2'!S233</f>
        <v>#N/A</v>
      </c>
      <c r="T233" s="516" t="e">
        <f>'CA2 Detail'!T233-'Prior Year - CA2'!T233</f>
        <v>#N/A</v>
      </c>
      <c r="U233" s="516" t="e">
        <f>'CA2 Detail'!U233-'Prior Year - CA2'!U233</f>
        <v>#N/A</v>
      </c>
      <c r="V233" s="67">
        <v>25</v>
      </c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>
      <c r="A234" s="35" t="s">
        <v>18</v>
      </c>
      <c r="B234" s="516" t="e">
        <f>'CA2 Detail'!B234-'Prior Year - CA2'!B234</f>
        <v>#N/A</v>
      </c>
      <c r="C234" s="516" t="e">
        <f>'CA2 Detail'!C234-'Prior Year - CA2'!C234</f>
        <v>#N/A</v>
      </c>
      <c r="D234" s="516" t="e">
        <f>'CA2 Detail'!D234-'Prior Year - CA2'!D234</f>
        <v>#N/A</v>
      </c>
      <c r="E234" s="516" t="e">
        <f>'CA2 Detail'!E234-'Prior Year - CA2'!E234</f>
        <v>#N/A</v>
      </c>
      <c r="F234" s="516" t="e">
        <f>'CA2 Detail'!F234-'Prior Year - CA2'!F234</f>
        <v>#N/A</v>
      </c>
      <c r="G234" s="516" t="e">
        <f>'CA2 Detail'!G234-'Prior Year - CA2'!G234</f>
        <v>#N/A</v>
      </c>
      <c r="H234" s="516"/>
      <c r="I234" s="516" t="e">
        <f>'CA2 Detail'!I234-'Prior Year - CA2'!I234</f>
        <v>#N/A</v>
      </c>
      <c r="J234" s="516" t="e">
        <f>'CA2 Detail'!J234-'Prior Year - CA2'!J234</f>
        <v>#N/A</v>
      </c>
      <c r="K234" s="516" t="e">
        <f>'CA2 Detail'!K234-'Prior Year - CA2'!K234</f>
        <v>#N/A</v>
      </c>
      <c r="L234" s="516">
        <f>'CA2 Detail'!L234-'Prior Year - CA2'!L234</f>
        <v>0</v>
      </c>
      <c r="M234" s="516" t="e">
        <f>'CA2 Detail'!M234-'Prior Year - CA2'!M234</f>
        <v>#N/A</v>
      </c>
      <c r="N234" s="516" t="e">
        <f>'CA2 Detail'!N234-'Prior Year - CA2'!N234</f>
        <v>#N/A</v>
      </c>
      <c r="O234" s="516" t="e">
        <f>'CA2 Detail'!O234-'Prior Year - CA2'!O234</f>
        <v>#N/A</v>
      </c>
      <c r="P234" s="516" t="e">
        <f>'CA2 Detail'!P234-'Prior Year - CA2'!P234</f>
        <v>#N/A</v>
      </c>
      <c r="Q234" s="516" t="e">
        <f>'CA2 Detail'!Q234-'Prior Year - CA2'!Q234</f>
        <v>#N/A</v>
      </c>
      <c r="R234" s="516" t="e">
        <f>'CA2 Detail'!R234-'Prior Year - CA2'!R234</f>
        <v>#N/A</v>
      </c>
      <c r="S234" s="516" t="e">
        <f>'CA2 Detail'!S234-'Prior Year - CA2'!S234</f>
        <v>#N/A</v>
      </c>
      <c r="T234" s="516" t="e">
        <f>'CA2 Detail'!T234-'Prior Year - CA2'!T234</f>
        <v>#N/A</v>
      </c>
      <c r="U234" s="516" t="e">
        <f>'CA2 Detail'!U234-'Prior Year - CA2'!U234</f>
        <v>#N/A</v>
      </c>
      <c r="V234" s="67">
        <v>26</v>
      </c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>
      <c r="A235" s="35" t="s">
        <v>19</v>
      </c>
      <c r="B235" s="516" t="e">
        <f>'CA2 Detail'!B235-'Prior Year - CA2'!B235</f>
        <v>#N/A</v>
      </c>
      <c r="C235" s="516" t="e">
        <f>'CA2 Detail'!C235-'Prior Year - CA2'!C235</f>
        <v>#N/A</v>
      </c>
      <c r="D235" s="516" t="e">
        <f>'CA2 Detail'!D235-'Prior Year - CA2'!D235</f>
        <v>#N/A</v>
      </c>
      <c r="E235" s="516" t="e">
        <f>'CA2 Detail'!E235-'Prior Year - CA2'!E235</f>
        <v>#N/A</v>
      </c>
      <c r="F235" s="516" t="e">
        <f>'CA2 Detail'!F235-'Prior Year - CA2'!F235</f>
        <v>#N/A</v>
      </c>
      <c r="G235" s="516" t="e">
        <f>'CA2 Detail'!G235-'Prior Year - CA2'!G235</f>
        <v>#N/A</v>
      </c>
      <c r="H235" s="516"/>
      <c r="I235" s="516" t="e">
        <f>'CA2 Detail'!I235-'Prior Year - CA2'!I235</f>
        <v>#N/A</v>
      </c>
      <c r="J235" s="516" t="e">
        <f>'CA2 Detail'!J235-'Prior Year - CA2'!J235</f>
        <v>#N/A</v>
      </c>
      <c r="K235" s="516" t="e">
        <f>'CA2 Detail'!K235-'Prior Year - CA2'!K235</f>
        <v>#N/A</v>
      </c>
      <c r="L235" s="516">
        <f>'CA2 Detail'!L235-'Prior Year - CA2'!L235</f>
        <v>0</v>
      </c>
      <c r="M235" s="516" t="e">
        <f>'CA2 Detail'!M235-'Prior Year - CA2'!M235</f>
        <v>#N/A</v>
      </c>
      <c r="N235" s="516" t="e">
        <f>'CA2 Detail'!N235-'Prior Year - CA2'!N235</f>
        <v>#N/A</v>
      </c>
      <c r="O235" s="516" t="e">
        <f>'CA2 Detail'!O235-'Prior Year - CA2'!O235</f>
        <v>#N/A</v>
      </c>
      <c r="P235" s="516" t="e">
        <f>'CA2 Detail'!P235-'Prior Year - CA2'!P235</f>
        <v>#N/A</v>
      </c>
      <c r="Q235" s="516" t="e">
        <f>'CA2 Detail'!Q235-'Prior Year - CA2'!Q235</f>
        <v>#N/A</v>
      </c>
      <c r="R235" s="516" t="e">
        <f>'CA2 Detail'!R235-'Prior Year - CA2'!R235</f>
        <v>#N/A</v>
      </c>
      <c r="S235" s="516" t="e">
        <f>'CA2 Detail'!S235-'Prior Year - CA2'!S235</f>
        <v>#N/A</v>
      </c>
      <c r="T235" s="516" t="e">
        <f>'CA2 Detail'!T235-'Prior Year - CA2'!T235</f>
        <v>#N/A</v>
      </c>
      <c r="U235" s="516" t="e">
        <f>'CA2 Detail'!U235-'Prior Year - CA2'!U235</f>
        <v>#N/A</v>
      </c>
      <c r="V235" s="67">
        <v>27</v>
      </c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>
      <c r="A236" s="35" t="s">
        <v>20</v>
      </c>
      <c r="B236" s="516" t="e">
        <f>'CA2 Detail'!B236-'Prior Year - CA2'!B236</f>
        <v>#N/A</v>
      </c>
      <c r="C236" s="516" t="e">
        <f>'CA2 Detail'!C236-'Prior Year - CA2'!C236</f>
        <v>#N/A</v>
      </c>
      <c r="D236" s="516" t="e">
        <f>'CA2 Detail'!D236-'Prior Year - CA2'!D236</f>
        <v>#N/A</v>
      </c>
      <c r="E236" s="516" t="e">
        <f>'CA2 Detail'!E236-'Prior Year - CA2'!E236</f>
        <v>#N/A</v>
      </c>
      <c r="F236" s="516" t="e">
        <f>'CA2 Detail'!F236-'Prior Year - CA2'!F236</f>
        <v>#N/A</v>
      </c>
      <c r="G236" s="516" t="e">
        <f>'CA2 Detail'!G236-'Prior Year - CA2'!G236</f>
        <v>#N/A</v>
      </c>
      <c r="H236" s="516"/>
      <c r="I236" s="516" t="e">
        <f>'CA2 Detail'!I236-'Prior Year - CA2'!I236</f>
        <v>#N/A</v>
      </c>
      <c r="J236" s="516" t="e">
        <f>'CA2 Detail'!J236-'Prior Year - CA2'!J236</f>
        <v>#N/A</v>
      </c>
      <c r="K236" s="516" t="e">
        <f>'CA2 Detail'!K236-'Prior Year - CA2'!K236</f>
        <v>#N/A</v>
      </c>
      <c r="L236" s="516">
        <f>'CA2 Detail'!L236-'Prior Year - CA2'!L236</f>
        <v>0</v>
      </c>
      <c r="M236" s="516" t="e">
        <f>'CA2 Detail'!M236-'Prior Year - CA2'!M236</f>
        <v>#N/A</v>
      </c>
      <c r="N236" s="516" t="e">
        <f>'CA2 Detail'!N236-'Prior Year - CA2'!N236</f>
        <v>#N/A</v>
      </c>
      <c r="O236" s="516" t="e">
        <f>'CA2 Detail'!O236-'Prior Year - CA2'!O236</f>
        <v>#N/A</v>
      </c>
      <c r="P236" s="516" t="e">
        <f>'CA2 Detail'!P236-'Prior Year - CA2'!P236</f>
        <v>#N/A</v>
      </c>
      <c r="Q236" s="516" t="e">
        <f>'CA2 Detail'!Q236-'Prior Year - CA2'!Q236</f>
        <v>#N/A</v>
      </c>
      <c r="R236" s="516" t="e">
        <f>'CA2 Detail'!R236-'Prior Year - CA2'!R236</f>
        <v>#N/A</v>
      </c>
      <c r="S236" s="516" t="e">
        <f>'CA2 Detail'!S236-'Prior Year - CA2'!S236</f>
        <v>#N/A</v>
      </c>
      <c r="T236" s="516" t="e">
        <f>'CA2 Detail'!T236-'Prior Year - CA2'!T236</f>
        <v>#N/A</v>
      </c>
      <c r="U236" s="516" t="e">
        <f>'CA2 Detail'!U236-'Prior Year - CA2'!U236</f>
        <v>#N/A</v>
      </c>
      <c r="V236" s="67">
        <v>28</v>
      </c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>
      <c r="A237" s="35" t="s">
        <v>21</v>
      </c>
      <c r="B237" s="516" t="e">
        <f>'CA2 Detail'!B237-'Prior Year - CA2'!B237</f>
        <v>#N/A</v>
      </c>
      <c r="C237" s="516" t="e">
        <f>'CA2 Detail'!C237-'Prior Year - CA2'!C237</f>
        <v>#N/A</v>
      </c>
      <c r="D237" s="516" t="e">
        <f>'CA2 Detail'!D237-'Prior Year - CA2'!D237</f>
        <v>#N/A</v>
      </c>
      <c r="E237" s="516" t="e">
        <f>'CA2 Detail'!E237-'Prior Year - CA2'!E237</f>
        <v>#N/A</v>
      </c>
      <c r="F237" s="516" t="e">
        <f>'CA2 Detail'!F237-'Prior Year - CA2'!F237</f>
        <v>#N/A</v>
      </c>
      <c r="G237" s="516" t="e">
        <f>'CA2 Detail'!G237-'Prior Year - CA2'!G237</f>
        <v>#N/A</v>
      </c>
      <c r="H237" s="516"/>
      <c r="I237" s="516" t="e">
        <f>'CA2 Detail'!I237-'Prior Year - CA2'!I237</f>
        <v>#N/A</v>
      </c>
      <c r="J237" s="516" t="e">
        <f>'CA2 Detail'!J237-'Prior Year - CA2'!J237</f>
        <v>#N/A</v>
      </c>
      <c r="K237" s="516" t="e">
        <f>'CA2 Detail'!K237-'Prior Year - CA2'!K237</f>
        <v>#N/A</v>
      </c>
      <c r="L237" s="516">
        <f>'CA2 Detail'!L237-'Prior Year - CA2'!L237</f>
        <v>0</v>
      </c>
      <c r="M237" s="516" t="e">
        <f>'CA2 Detail'!M237-'Prior Year - CA2'!M237</f>
        <v>#N/A</v>
      </c>
      <c r="N237" s="516" t="e">
        <f>'CA2 Detail'!N237-'Prior Year - CA2'!N237</f>
        <v>#N/A</v>
      </c>
      <c r="O237" s="516" t="e">
        <f>'CA2 Detail'!O237-'Prior Year - CA2'!O237</f>
        <v>#N/A</v>
      </c>
      <c r="P237" s="516" t="e">
        <f>'CA2 Detail'!P237-'Prior Year - CA2'!P237</f>
        <v>#N/A</v>
      </c>
      <c r="Q237" s="516" t="e">
        <f>'CA2 Detail'!Q237-'Prior Year - CA2'!Q237</f>
        <v>#N/A</v>
      </c>
      <c r="R237" s="516" t="e">
        <f>'CA2 Detail'!R237-'Prior Year - CA2'!R237</f>
        <v>#N/A</v>
      </c>
      <c r="S237" s="516" t="e">
        <f>'CA2 Detail'!S237-'Prior Year - CA2'!S237</f>
        <v>#N/A</v>
      </c>
      <c r="T237" s="516" t="e">
        <f>'CA2 Detail'!T237-'Prior Year - CA2'!T237</f>
        <v>#N/A</v>
      </c>
      <c r="U237" s="516" t="e">
        <f>'CA2 Detail'!U237-'Prior Year - CA2'!U237</f>
        <v>#N/A</v>
      </c>
      <c r="V237" s="67">
        <v>29</v>
      </c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>
      <c r="A238" s="35" t="s">
        <v>22</v>
      </c>
      <c r="B238" s="516" t="e">
        <f>'CA2 Detail'!B238-'Prior Year - CA2'!B238</f>
        <v>#N/A</v>
      </c>
      <c r="C238" s="516" t="e">
        <f>'CA2 Detail'!C238-'Prior Year - CA2'!C238</f>
        <v>#N/A</v>
      </c>
      <c r="D238" s="516" t="e">
        <f>'CA2 Detail'!D238-'Prior Year - CA2'!D238</f>
        <v>#N/A</v>
      </c>
      <c r="E238" s="516" t="e">
        <f>'CA2 Detail'!E238-'Prior Year - CA2'!E238</f>
        <v>#N/A</v>
      </c>
      <c r="F238" s="516" t="e">
        <f>'CA2 Detail'!F238-'Prior Year - CA2'!F238</f>
        <v>#N/A</v>
      </c>
      <c r="G238" s="516" t="e">
        <f>'CA2 Detail'!G238-'Prior Year - CA2'!G238</f>
        <v>#N/A</v>
      </c>
      <c r="H238" s="516"/>
      <c r="I238" s="516" t="e">
        <f>'CA2 Detail'!I238-'Prior Year - CA2'!I238</f>
        <v>#N/A</v>
      </c>
      <c r="J238" s="516" t="e">
        <f>'CA2 Detail'!J238-'Prior Year - CA2'!J238</f>
        <v>#N/A</v>
      </c>
      <c r="K238" s="516" t="e">
        <f>'CA2 Detail'!K238-'Prior Year - CA2'!K238</f>
        <v>#N/A</v>
      </c>
      <c r="L238" s="516">
        <f>'CA2 Detail'!L238-'Prior Year - CA2'!L238</f>
        <v>0</v>
      </c>
      <c r="M238" s="516" t="e">
        <f>'CA2 Detail'!M238-'Prior Year - CA2'!M238</f>
        <v>#N/A</v>
      </c>
      <c r="N238" s="516" t="e">
        <f>'CA2 Detail'!N238-'Prior Year - CA2'!N238</f>
        <v>#N/A</v>
      </c>
      <c r="O238" s="516" t="e">
        <f>'CA2 Detail'!O238-'Prior Year - CA2'!O238</f>
        <v>#N/A</v>
      </c>
      <c r="P238" s="516" t="e">
        <f>'CA2 Detail'!P238-'Prior Year - CA2'!P238</f>
        <v>#N/A</v>
      </c>
      <c r="Q238" s="516" t="e">
        <f>'CA2 Detail'!Q238-'Prior Year - CA2'!Q238</f>
        <v>#N/A</v>
      </c>
      <c r="R238" s="516" t="e">
        <f>'CA2 Detail'!R238-'Prior Year - CA2'!R238</f>
        <v>#N/A</v>
      </c>
      <c r="S238" s="516" t="e">
        <f>'CA2 Detail'!S238-'Prior Year - CA2'!S238</f>
        <v>#N/A</v>
      </c>
      <c r="T238" s="516" t="e">
        <f>'CA2 Detail'!T238-'Prior Year - CA2'!T238</f>
        <v>#N/A</v>
      </c>
      <c r="U238" s="516" t="e">
        <f>'CA2 Detail'!U238-'Prior Year - CA2'!U238</f>
        <v>#N/A</v>
      </c>
      <c r="V238" s="67">
        <v>30</v>
      </c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>
      <c r="A239" s="35" t="s">
        <v>23</v>
      </c>
      <c r="B239" s="516" t="e">
        <f>'CA2 Detail'!B239-'Prior Year - CA2'!B239</f>
        <v>#N/A</v>
      </c>
      <c r="C239" s="516" t="e">
        <f>'CA2 Detail'!C239-'Prior Year - CA2'!C239</f>
        <v>#N/A</v>
      </c>
      <c r="D239" s="516" t="e">
        <f>'CA2 Detail'!D239-'Prior Year - CA2'!D239</f>
        <v>#N/A</v>
      </c>
      <c r="E239" s="516" t="e">
        <f>'CA2 Detail'!E239-'Prior Year - CA2'!E239</f>
        <v>#N/A</v>
      </c>
      <c r="F239" s="516" t="e">
        <f>'CA2 Detail'!F239-'Prior Year - CA2'!F239</f>
        <v>#N/A</v>
      </c>
      <c r="G239" s="516" t="e">
        <f>'CA2 Detail'!G239-'Prior Year - CA2'!G239</f>
        <v>#N/A</v>
      </c>
      <c r="H239" s="516"/>
      <c r="I239" s="516" t="e">
        <f>'CA2 Detail'!I239-'Prior Year - CA2'!I239</f>
        <v>#N/A</v>
      </c>
      <c r="J239" s="516" t="e">
        <f>'CA2 Detail'!J239-'Prior Year - CA2'!J239</f>
        <v>#N/A</v>
      </c>
      <c r="K239" s="516" t="e">
        <f>'CA2 Detail'!K239-'Prior Year - CA2'!K239</f>
        <v>#N/A</v>
      </c>
      <c r="L239" s="516">
        <f>'CA2 Detail'!L239-'Prior Year - CA2'!L239</f>
        <v>0</v>
      </c>
      <c r="M239" s="516" t="e">
        <f>'CA2 Detail'!M239-'Prior Year - CA2'!M239</f>
        <v>#N/A</v>
      </c>
      <c r="N239" s="516" t="e">
        <f>'CA2 Detail'!N239-'Prior Year - CA2'!N239</f>
        <v>#N/A</v>
      </c>
      <c r="O239" s="516" t="e">
        <f>'CA2 Detail'!O239-'Prior Year - CA2'!O239</f>
        <v>#N/A</v>
      </c>
      <c r="P239" s="516" t="e">
        <f>'CA2 Detail'!P239-'Prior Year - CA2'!P239</f>
        <v>#N/A</v>
      </c>
      <c r="Q239" s="516" t="e">
        <f>'CA2 Detail'!Q239-'Prior Year - CA2'!Q239</f>
        <v>#N/A</v>
      </c>
      <c r="R239" s="516" t="e">
        <f>'CA2 Detail'!R239-'Prior Year - CA2'!R239</f>
        <v>#N/A</v>
      </c>
      <c r="S239" s="516" t="e">
        <f>'CA2 Detail'!S239-'Prior Year - CA2'!S239</f>
        <v>#N/A</v>
      </c>
      <c r="T239" s="516" t="e">
        <f>'CA2 Detail'!T239-'Prior Year - CA2'!T239</f>
        <v>#N/A</v>
      </c>
      <c r="U239" s="516" t="e">
        <f>'CA2 Detail'!U239-'Prior Year - CA2'!U239</f>
        <v>#N/A</v>
      </c>
      <c r="V239" s="67">
        <v>31</v>
      </c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>
      <c r="A240" s="35" t="s">
        <v>24</v>
      </c>
      <c r="B240" s="516" t="e">
        <f>'CA2 Detail'!B240-'Prior Year - CA2'!B240</f>
        <v>#N/A</v>
      </c>
      <c r="C240" s="516" t="e">
        <f>'CA2 Detail'!C240-'Prior Year - CA2'!C240</f>
        <v>#N/A</v>
      </c>
      <c r="D240" s="516" t="e">
        <f>'CA2 Detail'!D240-'Prior Year - CA2'!D240</f>
        <v>#N/A</v>
      </c>
      <c r="E240" s="516" t="e">
        <f>'CA2 Detail'!E240-'Prior Year - CA2'!E240</f>
        <v>#N/A</v>
      </c>
      <c r="F240" s="516" t="e">
        <f>'CA2 Detail'!F240-'Prior Year - CA2'!F240</f>
        <v>#N/A</v>
      </c>
      <c r="G240" s="516" t="e">
        <f>'CA2 Detail'!G240-'Prior Year - CA2'!G240</f>
        <v>#N/A</v>
      </c>
      <c r="H240" s="516"/>
      <c r="I240" s="516" t="e">
        <f>'CA2 Detail'!I240-'Prior Year - CA2'!I240</f>
        <v>#N/A</v>
      </c>
      <c r="J240" s="516" t="e">
        <f>'CA2 Detail'!J240-'Prior Year - CA2'!J240</f>
        <v>#N/A</v>
      </c>
      <c r="K240" s="516" t="e">
        <f>'CA2 Detail'!K240-'Prior Year - CA2'!K240</f>
        <v>#N/A</v>
      </c>
      <c r="L240" s="516">
        <f>'CA2 Detail'!L240-'Prior Year - CA2'!L240</f>
        <v>0</v>
      </c>
      <c r="M240" s="516" t="e">
        <f>'CA2 Detail'!M240-'Prior Year - CA2'!M240</f>
        <v>#N/A</v>
      </c>
      <c r="N240" s="516" t="e">
        <f>'CA2 Detail'!N240-'Prior Year - CA2'!N240</f>
        <v>#N/A</v>
      </c>
      <c r="O240" s="516" t="e">
        <f>'CA2 Detail'!O240-'Prior Year - CA2'!O240</f>
        <v>#N/A</v>
      </c>
      <c r="P240" s="516" t="e">
        <f>'CA2 Detail'!P240-'Prior Year - CA2'!P240</f>
        <v>#N/A</v>
      </c>
      <c r="Q240" s="516" t="e">
        <f>'CA2 Detail'!Q240-'Prior Year - CA2'!Q240</f>
        <v>#N/A</v>
      </c>
      <c r="R240" s="516" t="e">
        <f>'CA2 Detail'!R240-'Prior Year - CA2'!R240</f>
        <v>#N/A</v>
      </c>
      <c r="S240" s="516" t="e">
        <f>'CA2 Detail'!S240-'Prior Year - CA2'!S240</f>
        <v>#N/A</v>
      </c>
      <c r="T240" s="516" t="e">
        <f>'CA2 Detail'!T240-'Prior Year - CA2'!T240</f>
        <v>#N/A</v>
      </c>
      <c r="U240" s="516" t="e">
        <f>'CA2 Detail'!U240-'Prior Year - CA2'!U240</f>
        <v>#N/A</v>
      </c>
      <c r="V240" s="67">
        <v>32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ht="15.75">
      <c r="A241" s="39"/>
      <c r="B241" s="509"/>
      <c r="C241" s="510"/>
      <c r="D241" s="510"/>
      <c r="E241" s="510"/>
      <c r="F241" s="509"/>
      <c r="G241" s="509"/>
      <c r="H241" s="509"/>
      <c r="I241" s="511"/>
      <c r="J241" s="511"/>
      <c r="K241" s="511"/>
      <c r="L241" s="512"/>
      <c r="M241" s="509"/>
      <c r="N241" s="509"/>
      <c r="O241" s="509"/>
      <c r="P241" s="509"/>
      <c r="Q241" s="510"/>
      <c r="R241" s="510"/>
      <c r="S241" s="510"/>
      <c r="T241" s="510"/>
      <c r="U241" s="509"/>
      <c r="V241" s="67">
        <v>33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ht="15.75">
      <c r="A242" s="860" t="s">
        <v>284</v>
      </c>
      <c r="B242" s="865" t="e">
        <f>'CA2 Detail'!B242-'Prior Year - CA2'!B242</f>
        <v>#N/A</v>
      </c>
      <c r="C242" s="865" t="e">
        <f>'CA2 Detail'!C242-'Prior Year - CA2'!C242</f>
        <v>#N/A</v>
      </c>
      <c r="D242" s="865" t="e">
        <f>'CA2 Detail'!D242-'Prior Year - CA2'!D242</f>
        <v>#N/A</v>
      </c>
      <c r="E242" s="865" t="e">
        <f>'CA2 Detail'!E242-'Prior Year - CA2'!E242</f>
        <v>#N/A</v>
      </c>
      <c r="F242" s="865" t="e">
        <f>'CA2 Detail'!F242-'Prior Year - CA2'!F242</f>
        <v>#N/A</v>
      </c>
      <c r="G242" s="865" t="e">
        <f>'CA2 Detail'!G242-'Prior Year - CA2'!G242</f>
        <v>#N/A</v>
      </c>
      <c r="H242" s="863"/>
      <c r="I242" s="865" t="e">
        <f>'CA2 Detail'!I242-'Prior Year - CA2'!I242</f>
        <v>#N/A</v>
      </c>
      <c r="J242" s="865" t="e">
        <f>'CA2 Detail'!J242-'Prior Year - CA2'!J242</f>
        <v>#N/A</v>
      </c>
      <c r="K242" s="865" t="e">
        <f>'CA2 Detail'!K242-'Prior Year - CA2'!K242</f>
        <v>#N/A</v>
      </c>
      <c r="L242" s="865">
        <f>'CA2 Detail'!L242-'Prior Year - CA2'!L242</f>
        <v>0</v>
      </c>
      <c r="M242" s="865" t="e">
        <f>'CA2 Detail'!M242-'Prior Year - CA2'!M242</f>
        <v>#N/A</v>
      </c>
      <c r="N242" s="865" t="e">
        <f>'CA2 Detail'!N242-'Prior Year - CA2'!N242</f>
        <v>#N/A</v>
      </c>
      <c r="O242" s="865" t="e">
        <f>'CA2 Detail'!O242-'Prior Year - CA2'!O242</f>
        <v>#N/A</v>
      </c>
      <c r="P242" s="865" t="e">
        <f>'CA2 Detail'!P242-'Prior Year - CA2'!P242</f>
        <v>#N/A</v>
      </c>
      <c r="Q242" s="865" t="e">
        <f>'CA2 Detail'!Q242-'Prior Year - CA2'!Q242</f>
        <v>#N/A</v>
      </c>
      <c r="R242" s="865" t="e">
        <f>'CA2 Detail'!R242-'Prior Year - CA2'!R242</f>
        <v>#N/A</v>
      </c>
      <c r="S242" s="865" t="e">
        <f>'CA2 Detail'!S242-'Prior Year - CA2'!S242</f>
        <v>#N/A</v>
      </c>
      <c r="T242" s="865" t="e">
        <f>'CA2 Detail'!T242-'Prior Year - CA2'!T242</f>
        <v>#N/A</v>
      </c>
      <c r="U242" s="865" t="e">
        <f>'CA2 Detail'!U242-'Prior Year - CA2'!U242</f>
        <v>#N/A</v>
      </c>
      <c r="V242" s="67">
        <v>34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ht="15.75">
      <c r="A243" s="45"/>
      <c r="B243" s="847"/>
      <c r="C243" s="847"/>
      <c r="D243" s="847"/>
      <c r="E243" s="847"/>
      <c r="F243" s="847"/>
      <c r="G243" s="847"/>
      <c r="H243" s="847"/>
      <c r="I243" s="530"/>
      <c r="J243" s="530"/>
      <c r="K243" s="530"/>
      <c r="L243" s="513"/>
      <c r="M243" s="848"/>
      <c r="N243" s="847"/>
      <c r="O243" s="847"/>
      <c r="P243" s="847"/>
      <c r="Q243" s="847"/>
      <c r="R243" s="510"/>
      <c r="S243" s="847"/>
      <c r="T243" s="847"/>
      <c r="U243" s="847"/>
      <c r="V243" s="67">
        <v>35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ht="15.75">
      <c r="A244" s="39" t="s">
        <v>283</v>
      </c>
      <c r="B244" s="518"/>
      <c r="C244" s="87"/>
      <c r="D244" s="87"/>
      <c r="E244" s="87"/>
      <c r="F244" s="518"/>
      <c r="G244" s="518"/>
      <c r="H244" s="518"/>
      <c r="I244" s="518"/>
      <c r="J244" s="518"/>
      <c r="K244" s="518"/>
      <c r="L244" s="518"/>
      <c r="M244" s="518"/>
      <c r="N244" s="518"/>
      <c r="O244" s="518"/>
      <c r="P244" s="518"/>
      <c r="Q244" s="87"/>
      <c r="R244" s="87"/>
      <c r="S244" s="87"/>
      <c r="T244" s="87"/>
      <c r="U244" s="518"/>
      <c r="V244" s="67">
        <v>37</v>
      </c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ht="15.75">
      <c r="A245" s="39" t="s">
        <v>288</v>
      </c>
      <c r="B245" s="518"/>
      <c r="C245" s="87"/>
      <c r="D245" s="87"/>
      <c r="E245" s="87"/>
      <c r="F245" s="515"/>
      <c r="G245" s="515"/>
      <c r="H245" s="515"/>
      <c r="I245" s="515"/>
      <c r="J245" s="515"/>
      <c r="K245" s="515"/>
      <c r="L245" s="515"/>
      <c r="M245" s="518"/>
      <c r="N245" s="518"/>
      <c r="O245" s="515"/>
      <c r="P245" s="518"/>
      <c r="Q245" s="87"/>
      <c r="R245" s="87"/>
      <c r="S245" s="87"/>
      <c r="T245" s="87"/>
      <c r="U245" s="518"/>
      <c r="V245" s="67">
        <v>38</v>
      </c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>
      <c r="A246" s="35" t="s">
        <v>1</v>
      </c>
      <c r="B246" s="516" t="e">
        <f>'CA2 Detail'!B246-'Prior Year - CA2'!B246</f>
        <v>#N/A</v>
      </c>
      <c r="C246" s="516" t="e">
        <f>'CA2 Detail'!C246-'Prior Year - CA2'!C246</f>
        <v>#N/A</v>
      </c>
      <c r="D246" s="516" t="e">
        <f>'CA2 Detail'!D246-'Prior Year - CA2'!D246</f>
        <v>#N/A</v>
      </c>
      <c r="E246" s="516" t="e">
        <f>'CA2 Detail'!E246-'Prior Year - CA2'!E246</f>
        <v>#N/A</v>
      </c>
      <c r="F246" s="516" t="e">
        <f>'CA2 Detail'!F246-'Prior Year - CA2'!F246</f>
        <v>#N/A</v>
      </c>
      <c r="G246" s="516" t="e">
        <f>'CA2 Detail'!G246-'Prior Year - CA2'!G246</f>
        <v>#N/A</v>
      </c>
      <c r="H246" s="516"/>
      <c r="I246" s="516" t="e">
        <f>'CA2 Detail'!I246-'Prior Year - CA2'!I246</f>
        <v>#N/A</v>
      </c>
      <c r="J246" s="516" t="e">
        <f>'CA2 Detail'!J246-'Prior Year - CA2'!J246</f>
        <v>#N/A</v>
      </c>
      <c r="K246" s="516" t="e">
        <f>'CA2 Detail'!K246-'Prior Year - CA2'!K246</f>
        <v>#N/A</v>
      </c>
      <c r="L246" s="516">
        <f>'CA2 Detail'!L246-'Prior Year - CA2'!L246</f>
        <v>0</v>
      </c>
      <c r="M246" s="516" t="e">
        <f>'CA2 Detail'!M246-'Prior Year - CA2'!M246</f>
        <v>#N/A</v>
      </c>
      <c r="N246" s="516" t="e">
        <f>'CA2 Detail'!N246-'Prior Year - CA2'!N246</f>
        <v>#N/A</v>
      </c>
      <c r="O246" s="516" t="e">
        <f>'CA2 Detail'!O246-'Prior Year - CA2'!O246</f>
        <v>#N/A</v>
      </c>
      <c r="P246" s="516" t="e">
        <f>'CA2 Detail'!P246-'Prior Year - CA2'!P246</f>
        <v>#N/A</v>
      </c>
      <c r="Q246" s="516" t="e">
        <f>'CA2 Detail'!Q246-'Prior Year - CA2'!Q246</f>
        <v>#N/A</v>
      </c>
      <c r="R246" s="516" t="e">
        <f>'CA2 Detail'!R246-'Prior Year - CA2'!R246</f>
        <v>#N/A</v>
      </c>
      <c r="S246" s="516" t="e">
        <f>'CA2 Detail'!S246-'Prior Year - CA2'!S246</f>
        <v>#N/A</v>
      </c>
      <c r="T246" s="516" t="e">
        <f>'CA2 Detail'!T246-'Prior Year - CA2'!T246</f>
        <v>#N/A</v>
      </c>
      <c r="U246" s="516" t="e">
        <f>'CA2 Detail'!U246-'Prior Year - CA2'!U246</f>
        <v>#N/A</v>
      </c>
      <c r="V246" s="67">
        <v>39</v>
      </c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>
      <c r="A247" s="35" t="s">
        <v>2</v>
      </c>
      <c r="B247" s="516" t="e">
        <f>'CA2 Detail'!B247-'Prior Year - CA2'!B247</f>
        <v>#N/A</v>
      </c>
      <c r="C247" s="516" t="e">
        <f>'CA2 Detail'!C247-'Prior Year - CA2'!C247</f>
        <v>#N/A</v>
      </c>
      <c r="D247" s="516" t="e">
        <f>'CA2 Detail'!D247-'Prior Year - CA2'!D247</f>
        <v>#N/A</v>
      </c>
      <c r="E247" s="516" t="e">
        <f>'CA2 Detail'!E247-'Prior Year - CA2'!E247</f>
        <v>#N/A</v>
      </c>
      <c r="F247" s="516" t="e">
        <f>'CA2 Detail'!F247-'Prior Year - CA2'!F247</f>
        <v>#N/A</v>
      </c>
      <c r="G247" s="516" t="e">
        <f>'CA2 Detail'!G247-'Prior Year - CA2'!G247</f>
        <v>#N/A</v>
      </c>
      <c r="H247" s="516"/>
      <c r="I247" s="516" t="e">
        <f>'CA2 Detail'!I247-'Prior Year - CA2'!I247</f>
        <v>#N/A</v>
      </c>
      <c r="J247" s="516" t="e">
        <f>'CA2 Detail'!J247-'Prior Year - CA2'!J247</f>
        <v>#N/A</v>
      </c>
      <c r="K247" s="516" t="e">
        <f>'CA2 Detail'!K247-'Prior Year - CA2'!K247</f>
        <v>#N/A</v>
      </c>
      <c r="L247" s="516">
        <f>'CA2 Detail'!L247-'Prior Year - CA2'!L247</f>
        <v>0</v>
      </c>
      <c r="M247" s="516" t="e">
        <f>'CA2 Detail'!M247-'Prior Year - CA2'!M247</f>
        <v>#N/A</v>
      </c>
      <c r="N247" s="516" t="e">
        <f>'CA2 Detail'!N247-'Prior Year - CA2'!N247</f>
        <v>#N/A</v>
      </c>
      <c r="O247" s="516" t="e">
        <f>'CA2 Detail'!O247-'Prior Year - CA2'!O247</f>
        <v>#N/A</v>
      </c>
      <c r="P247" s="516" t="e">
        <f>'CA2 Detail'!P247-'Prior Year - CA2'!P247</f>
        <v>#N/A</v>
      </c>
      <c r="Q247" s="516" t="e">
        <f>'CA2 Detail'!Q247-'Prior Year - CA2'!Q247</f>
        <v>#N/A</v>
      </c>
      <c r="R247" s="516" t="e">
        <f>'CA2 Detail'!R247-'Prior Year - CA2'!R247</f>
        <v>#N/A</v>
      </c>
      <c r="S247" s="516" t="e">
        <f>'CA2 Detail'!S247-'Prior Year - CA2'!S247</f>
        <v>#N/A</v>
      </c>
      <c r="T247" s="516" t="e">
        <f>'CA2 Detail'!T247-'Prior Year - CA2'!T247</f>
        <v>#N/A</v>
      </c>
      <c r="U247" s="516" t="e">
        <f>'CA2 Detail'!U247-'Prior Year - CA2'!U247</f>
        <v>#N/A</v>
      </c>
      <c r="V247" s="67">
        <v>40</v>
      </c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>
      <c r="A248" s="35" t="s">
        <v>3</v>
      </c>
      <c r="B248" s="516" t="e">
        <f>'CA2 Detail'!B248-'Prior Year - CA2'!B248</f>
        <v>#N/A</v>
      </c>
      <c r="C248" s="516" t="e">
        <f>'CA2 Detail'!C248-'Prior Year - CA2'!C248</f>
        <v>#N/A</v>
      </c>
      <c r="D248" s="516" t="e">
        <f>'CA2 Detail'!D248-'Prior Year - CA2'!D248</f>
        <v>#N/A</v>
      </c>
      <c r="E248" s="516" t="e">
        <f>'CA2 Detail'!E248-'Prior Year - CA2'!E248</f>
        <v>#N/A</v>
      </c>
      <c r="F248" s="516" t="e">
        <f>'CA2 Detail'!F248-'Prior Year - CA2'!F248</f>
        <v>#N/A</v>
      </c>
      <c r="G248" s="516" t="e">
        <f>'CA2 Detail'!G248-'Prior Year - CA2'!G248</f>
        <v>#N/A</v>
      </c>
      <c r="H248" s="516"/>
      <c r="I248" s="516" t="e">
        <f>'CA2 Detail'!I248-'Prior Year - CA2'!I248</f>
        <v>#N/A</v>
      </c>
      <c r="J248" s="516" t="e">
        <f>'CA2 Detail'!J248-'Prior Year - CA2'!J248</f>
        <v>#N/A</v>
      </c>
      <c r="K248" s="516" t="e">
        <f>'CA2 Detail'!K248-'Prior Year - CA2'!K248</f>
        <v>#N/A</v>
      </c>
      <c r="L248" s="516">
        <f>'CA2 Detail'!L248-'Prior Year - CA2'!L248</f>
        <v>0</v>
      </c>
      <c r="M248" s="516" t="e">
        <f>'CA2 Detail'!M248-'Prior Year - CA2'!M248</f>
        <v>#N/A</v>
      </c>
      <c r="N248" s="516" t="e">
        <f>'CA2 Detail'!N248-'Prior Year - CA2'!N248</f>
        <v>#N/A</v>
      </c>
      <c r="O248" s="516" t="e">
        <f>'CA2 Detail'!O248-'Prior Year - CA2'!O248</f>
        <v>#N/A</v>
      </c>
      <c r="P248" s="516" t="e">
        <f>'CA2 Detail'!P248-'Prior Year - CA2'!P248</f>
        <v>#N/A</v>
      </c>
      <c r="Q248" s="516" t="e">
        <f>'CA2 Detail'!Q248-'Prior Year - CA2'!Q248</f>
        <v>#N/A</v>
      </c>
      <c r="R248" s="516" t="e">
        <f>'CA2 Detail'!R248-'Prior Year - CA2'!R248</f>
        <v>#N/A</v>
      </c>
      <c r="S248" s="516" t="e">
        <f>'CA2 Detail'!S248-'Prior Year - CA2'!S248</f>
        <v>#N/A</v>
      </c>
      <c r="T248" s="516" t="e">
        <f>'CA2 Detail'!T248-'Prior Year - CA2'!T248</f>
        <v>#N/A</v>
      </c>
      <c r="U248" s="516" t="e">
        <f>'CA2 Detail'!U248-'Prior Year - CA2'!U248</f>
        <v>#N/A</v>
      </c>
      <c r="V248" s="67">
        <v>41</v>
      </c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>
      <c r="A249" s="35" t="s">
        <v>4</v>
      </c>
      <c r="B249" s="516" t="e">
        <f>'CA2 Detail'!B249-'Prior Year - CA2'!B249</f>
        <v>#N/A</v>
      </c>
      <c r="C249" s="516" t="e">
        <f>'CA2 Detail'!C249-'Prior Year - CA2'!C249</f>
        <v>#N/A</v>
      </c>
      <c r="D249" s="516" t="e">
        <f>'CA2 Detail'!D249-'Prior Year - CA2'!D249</f>
        <v>#N/A</v>
      </c>
      <c r="E249" s="516" t="e">
        <f>'CA2 Detail'!E249-'Prior Year - CA2'!E249</f>
        <v>#N/A</v>
      </c>
      <c r="F249" s="516" t="e">
        <f>'CA2 Detail'!F249-'Prior Year - CA2'!F249</f>
        <v>#N/A</v>
      </c>
      <c r="G249" s="516" t="e">
        <f>'CA2 Detail'!G249-'Prior Year - CA2'!G249</f>
        <v>#N/A</v>
      </c>
      <c r="H249" s="516"/>
      <c r="I249" s="516" t="e">
        <f>'CA2 Detail'!I249-'Prior Year - CA2'!I249</f>
        <v>#N/A</v>
      </c>
      <c r="J249" s="516" t="e">
        <f>'CA2 Detail'!J249-'Prior Year - CA2'!J249</f>
        <v>#N/A</v>
      </c>
      <c r="K249" s="516" t="e">
        <f>'CA2 Detail'!K249-'Prior Year - CA2'!K249</f>
        <v>#N/A</v>
      </c>
      <c r="L249" s="516">
        <f>'CA2 Detail'!L249-'Prior Year - CA2'!L249</f>
        <v>0</v>
      </c>
      <c r="M249" s="516" t="e">
        <f>'CA2 Detail'!M249-'Prior Year - CA2'!M249</f>
        <v>#N/A</v>
      </c>
      <c r="N249" s="516" t="e">
        <f>'CA2 Detail'!N249-'Prior Year - CA2'!N249</f>
        <v>#N/A</v>
      </c>
      <c r="O249" s="516" t="e">
        <f>'CA2 Detail'!O249-'Prior Year - CA2'!O249</f>
        <v>#N/A</v>
      </c>
      <c r="P249" s="516" t="e">
        <f>'CA2 Detail'!P249-'Prior Year - CA2'!P249</f>
        <v>#N/A</v>
      </c>
      <c r="Q249" s="516" t="e">
        <f>'CA2 Detail'!Q249-'Prior Year - CA2'!Q249</f>
        <v>#N/A</v>
      </c>
      <c r="R249" s="516" t="e">
        <f>'CA2 Detail'!R249-'Prior Year - CA2'!R249</f>
        <v>#N/A</v>
      </c>
      <c r="S249" s="516" t="e">
        <f>'CA2 Detail'!S249-'Prior Year - CA2'!S249</f>
        <v>#N/A</v>
      </c>
      <c r="T249" s="516" t="e">
        <f>'CA2 Detail'!T249-'Prior Year - CA2'!T249</f>
        <v>#N/A</v>
      </c>
      <c r="U249" s="516" t="e">
        <f>'CA2 Detail'!U249-'Prior Year - CA2'!U249</f>
        <v>#N/A</v>
      </c>
      <c r="V249" s="67">
        <v>42</v>
      </c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>
      <c r="A250" s="35" t="s">
        <v>5</v>
      </c>
      <c r="B250" s="516" t="e">
        <f>'CA2 Detail'!B250-'Prior Year - CA2'!B250</f>
        <v>#N/A</v>
      </c>
      <c r="C250" s="516" t="e">
        <f>'CA2 Detail'!C250-'Prior Year - CA2'!C250</f>
        <v>#N/A</v>
      </c>
      <c r="D250" s="516" t="e">
        <f>'CA2 Detail'!D250-'Prior Year - CA2'!D250</f>
        <v>#N/A</v>
      </c>
      <c r="E250" s="516" t="e">
        <f>'CA2 Detail'!E250-'Prior Year - CA2'!E250</f>
        <v>#N/A</v>
      </c>
      <c r="F250" s="516" t="e">
        <f>'CA2 Detail'!F250-'Prior Year - CA2'!F250</f>
        <v>#N/A</v>
      </c>
      <c r="G250" s="516" t="e">
        <f>'CA2 Detail'!G250-'Prior Year - CA2'!G250</f>
        <v>#N/A</v>
      </c>
      <c r="H250" s="516"/>
      <c r="I250" s="516" t="e">
        <f>'CA2 Detail'!I250-'Prior Year - CA2'!I250</f>
        <v>#N/A</v>
      </c>
      <c r="J250" s="516" t="e">
        <f>'CA2 Detail'!J250-'Prior Year - CA2'!J250</f>
        <v>#N/A</v>
      </c>
      <c r="K250" s="516" t="e">
        <f>'CA2 Detail'!K250-'Prior Year - CA2'!K250</f>
        <v>#N/A</v>
      </c>
      <c r="L250" s="516">
        <f>'CA2 Detail'!L250-'Prior Year - CA2'!L250</f>
        <v>0</v>
      </c>
      <c r="M250" s="516" t="e">
        <f>'CA2 Detail'!M250-'Prior Year - CA2'!M250</f>
        <v>#N/A</v>
      </c>
      <c r="N250" s="516" t="e">
        <f>'CA2 Detail'!N250-'Prior Year - CA2'!N250</f>
        <v>#N/A</v>
      </c>
      <c r="O250" s="516" t="e">
        <f>'CA2 Detail'!O250-'Prior Year - CA2'!O250</f>
        <v>#N/A</v>
      </c>
      <c r="P250" s="516" t="e">
        <f>'CA2 Detail'!P250-'Prior Year - CA2'!P250</f>
        <v>#N/A</v>
      </c>
      <c r="Q250" s="516" t="e">
        <f>'CA2 Detail'!Q250-'Prior Year - CA2'!Q250</f>
        <v>#N/A</v>
      </c>
      <c r="R250" s="516" t="e">
        <f>'CA2 Detail'!R250-'Prior Year - CA2'!R250</f>
        <v>#N/A</v>
      </c>
      <c r="S250" s="516" t="e">
        <f>'CA2 Detail'!S250-'Prior Year - CA2'!S250</f>
        <v>#N/A</v>
      </c>
      <c r="T250" s="516" t="e">
        <f>'CA2 Detail'!T250-'Prior Year - CA2'!T250</f>
        <v>#N/A</v>
      </c>
      <c r="U250" s="516" t="e">
        <f>'CA2 Detail'!U250-'Prior Year - CA2'!U250</f>
        <v>#N/A</v>
      </c>
      <c r="V250" s="67">
        <v>43</v>
      </c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>
      <c r="A251" s="35" t="s">
        <v>6</v>
      </c>
      <c r="B251" s="516" t="e">
        <f>'CA2 Detail'!B251-'Prior Year - CA2'!B251</f>
        <v>#N/A</v>
      </c>
      <c r="C251" s="516" t="e">
        <f>'CA2 Detail'!C251-'Prior Year - CA2'!C251</f>
        <v>#N/A</v>
      </c>
      <c r="D251" s="516" t="e">
        <f>'CA2 Detail'!D251-'Prior Year - CA2'!D251</f>
        <v>#N/A</v>
      </c>
      <c r="E251" s="516" t="e">
        <f>'CA2 Detail'!E251-'Prior Year - CA2'!E251</f>
        <v>#N/A</v>
      </c>
      <c r="F251" s="516" t="e">
        <f>'CA2 Detail'!F251-'Prior Year - CA2'!F251</f>
        <v>#N/A</v>
      </c>
      <c r="G251" s="516" t="e">
        <f>'CA2 Detail'!G251-'Prior Year - CA2'!G251</f>
        <v>#N/A</v>
      </c>
      <c r="H251" s="516"/>
      <c r="I251" s="516" t="e">
        <f>'CA2 Detail'!I251-'Prior Year - CA2'!I251</f>
        <v>#N/A</v>
      </c>
      <c r="J251" s="516" t="e">
        <f>'CA2 Detail'!J251-'Prior Year - CA2'!J251</f>
        <v>#N/A</v>
      </c>
      <c r="K251" s="516" t="e">
        <f>'CA2 Detail'!K251-'Prior Year - CA2'!K251</f>
        <v>#N/A</v>
      </c>
      <c r="L251" s="516">
        <f>'CA2 Detail'!L251-'Prior Year - CA2'!L251</f>
        <v>0</v>
      </c>
      <c r="M251" s="516" t="e">
        <f>'CA2 Detail'!M251-'Prior Year - CA2'!M251</f>
        <v>#N/A</v>
      </c>
      <c r="N251" s="516" t="e">
        <f>'CA2 Detail'!N251-'Prior Year - CA2'!N251</f>
        <v>#N/A</v>
      </c>
      <c r="O251" s="516" t="e">
        <f>'CA2 Detail'!O251-'Prior Year - CA2'!O251</f>
        <v>#N/A</v>
      </c>
      <c r="P251" s="516" t="e">
        <f>'CA2 Detail'!P251-'Prior Year - CA2'!P251</f>
        <v>#N/A</v>
      </c>
      <c r="Q251" s="516" t="e">
        <f>'CA2 Detail'!Q251-'Prior Year - CA2'!Q251</f>
        <v>#N/A</v>
      </c>
      <c r="R251" s="516" t="e">
        <f>'CA2 Detail'!R251-'Prior Year - CA2'!R251</f>
        <v>#N/A</v>
      </c>
      <c r="S251" s="516" t="e">
        <f>'CA2 Detail'!S251-'Prior Year - CA2'!S251</f>
        <v>#N/A</v>
      </c>
      <c r="T251" s="516" t="e">
        <f>'CA2 Detail'!T251-'Prior Year - CA2'!T251</f>
        <v>#N/A</v>
      </c>
      <c r="U251" s="516" t="e">
        <f>'CA2 Detail'!U251-'Prior Year - CA2'!U251</f>
        <v>#N/A</v>
      </c>
      <c r="V251" s="67">
        <v>44</v>
      </c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>
      <c r="A252" s="35" t="s">
        <v>7</v>
      </c>
      <c r="B252" s="516" t="e">
        <f>'CA2 Detail'!B252-'Prior Year - CA2'!B252</f>
        <v>#N/A</v>
      </c>
      <c r="C252" s="516" t="e">
        <f>'CA2 Detail'!C252-'Prior Year - CA2'!C252</f>
        <v>#N/A</v>
      </c>
      <c r="D252" s="516" t="e">
        <f>'CA2 Detail'!D252-'Prior Year - CA2'!D252</f>
        <v>#N/A</v>
      </c>
      <c r="E252" s="516" t="e">
        <f>'CA2 Detail'!E252-'Prior Year - CA2'!E252</f>
        <v>#N/A</v>
      </c>
      <c r="F252" s="516" t="e">
        <f>'CA2 Detail'!F252-'Prior Year - CA2'!F252</f>
        <v>#N/A</v>
      </c>
      <c r="G252" s="516" t="e">
        <f>'CA2 Detail'!G252-'Prior Year - CA2'!G252</f>
        <v>#N/A</v>
      </c>
      <c r="H252" s="516"/>
      <c r="I252" s="516" t="e">
        <f>'CA2 Detail'!I252-'Prior Year - CA2'!I252</f>
        <v>#N/A</v>
      </c>
      <c r="J252" s="516" t="e">
        <f>'CA2 Detail'!J252-'Prior Year - CA2'!J252</f>
        <v>#N/A</v>
      </c>
      <c r="K252" s="516" t="e">
        <f>'CA2 Detail'!K252-'Prior Year - CA2'!K252</f>
        <v>#N/A</v>
      </c>
      <c r="L252" s="516">
        <f>'CA2 Detail'!L252-'Prior Year - CA2'!L252</f>
        <v>0</v>
      </c>
      <c r="M252" s="516" t="e">
        <f>'CA2 Detail'!M252-'Prior Year - CA2'!M252</f>
        <v>#N/A</v>
      </c>
      <c r="N252" s="516" t="e">
        <f>'CA2 Detail'!N252-'Prior Year - CA2'!N252</f>
        <v>#N/A</v>
      </c>
      <c r="O252" s="516" t="e">
        <f>'CA2 Detail'!O252-'Prior Year - CA2'!O252</f>
        <v>#N/A</v>
      </c>
      <c r="P252" s="516" t="e">
        <f>'CA2 Detail'!P252-'Prior Year - CA2'!P252</f>
        <v>#N/A</v>
      </c>
      <c r="Q252" s="516" t="e">
        <f>'CA2 Detail'!Q252-'Prior Year - CA2'!Q252</f>
        <v>#N/A</v>
      </c>
      <c r="R252" s="516" t="e">
        <f>'CA2 Detail'!R252-'Prior Year - CA2'!R252</f>
        <v>#N/A</v>
      </c>
      <c r="S252" s="516" t="e">
        <f>'CA2 Detail'!S252-'Prior Year - CA2'!S252</f>
        <v>#N/A</v>
      </c>
      <c r="T252" s="516" t="e">
        <f>'CA2 Detail'!T252-'Prior Year - CA2'!T252</f>
        <v>#N/A</v>
      </c>
      <c r="U252" s="516" t="e">
        <f>'CA2 Detail'!U252-'Prior Year - CA2'!U252</f>
        <v>#N/A</v>
      </c>
      <c r="V252" s="67">
        <v>45</v>
      </c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>
      <c r="A253" s="35" t="s">
        <v>8</v>
      </c>
      <c r="B253" s="516" t="e">
        <f>'CA2 Detail'!B253-'Prior Year - CA2'!B253</f>
        <v>#N/A</v>
      </c>
      <c r="C253" s="516" t="e">
        <f>'CA2 Detail'!C253-'Prior Year - CA2'!C253</f>
        <v>#N/A</v>
      </c>
      <c r="D253" s="516" t="e">
        <f>'CA2 Detail'!D253-'Prior Year - CA2'!D253</f>
        <v>#N/A</v>
      </c>
      <c r="E253" s="516" t="e">
        <f>'CA2 Detail'!E253-'Prior Year - CA2'!E253</f>
        <v>#N/A</v>
      </c>
      <c r="F253" s="516" t="e">
        <f>'CA2 Detail'!F253-'Prior Year - CA2'!F253</f>
        <v>#N/A</v>
      </c>
      <c r="G253" s="516" t="e">
        <f>'CA2 Detail'!G253-'Prior Year - CA2'!G253</f>
        <v>#N/A</v>
      </c>
      <c r="H253" s="516"/>
      <c r="I253" s="516" t="e">
        <f>'CA2 Detail'!I253-'Prior Year - CA2'!I253</f>
        <v>#N/A</v>
      </c>
      <c r="J253" s="516" t="e">
        <f>'CA2 Detail'!J253-'Prior Year - CA2'!J253</f>
        <v>#N/A</v>
      </c>
      <c r="K253" s="516" t="e">
        <f>'CA2 Detail'!K253-'Prior Year - CA2'!K253</f>
        <v>#N/A</v>
      </c>
      <c r="L253" s="516">
        <f>'CA2 Detail'!L253-'Prior Year - CA2'!L253</f>
        <v>0</v>
      </c>
      <c r="M253" s="516" t="e">
        <f>'CA2 Detail'!M253-'Prior Year - CA2'!M253</f>
        <v>#N/A</v>
      </c>
      <c r="N253" s="516" t="e">
        <f>'CA2 Detail'!N253-'Prior Year - CA2'!N253</f>
        <v>#N/A</v>
      </c>
      <c r="O253" s="516" t="e">
        <f>'CA2 Detail'!O253-'Prior Year - CA2'!O253</f>
        <v>#N/A</v>
      </c>
      <c r="P253" s="516" t="e">
        <f>'CA2 Detail'!P253-'Prior Year - CA2'!P253</f>
        <v>#N/A</v>
      </c>
      <c r="Q253" s="516" t="e">
        <f>'CA2 Detail'!Q253-'Prior Year - CA2'!Q253</f>
        <v>#N/A</v>
      </c>
      <c r="R253" s="516" t="e">
        <f>'CA2 Detail'!R253-'Prior Year - CA2'!R253</f>
        <v>#N/A</v>
      </c>
      <c r="S253" s="516" t="e">
        <f>'CA2 Detail'!S253-'Prior Year - CA2'!S253</f>
        <v>#N/A</v>
      </c>
      <c r="T253" s="516" t="e">
        <f>'CA2 Detail'!T253-'Prior Year - CA2'!T253</f>
        <v>#N/A</v>
      </c>
      <c r="U253" s="516" t="e">
        <f>'CA2 Detail'!U253-'Prior Year - CA2'!U253</f>
        <v>#N/A</v>
      </c>
      <c r="V253" s="67">
        <v>46</v>
      </c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>
      <c r="A254" s="35" t="s">
        <v>9</v>
      </c>
      <c r="B254" s="516" t="e">
        <f>'CA2 Detail'!B254-'Prior Year - CA2'!B254</f>
        <v>#N/A</v>
      </c>
      <c r="C254" s="516" t="e">
        <f>'CA2 Detail'!C254-'Prior Year - CA2'!C254</f>
        <v>#N/A</v>
      </c>
      <c r="D254" s="516" t="e">
        <f>'CA2 Detail'!D254-'Prior Year - CA2'!D254</f>
        <v>#N/A</v>
      </c>
      <c r="E254" s="516" t="e">
        <f>'CA2 Detail'!E254-'Prior Year - CA2'!E254</f>
        <v>#N/A</v>
      </c>
      <c r="F254" s="516" t="e">
        <f>'CA2 Detail'!F254-'Prior Year - CA2'!F254</f>
        <v>#N/A</v>
      </c>
      <c r="G254" s="516" t="e">
        <f>'CA2 Detail'!G254-'Prior Year - CA2'!G254</f>
        <v>#N/A</v>
      </c>
      <c r="H254" s="516"/>
      <c r="I254" s="516" t="e">
        <f>'CA2 Detail'!I254-'Prior Year - CA2'!I254</f>
        <v>#N/A</v>
      </c>
      <c r="J254" s="516" t="e">
        <f>'CA2 Detail'!J254-'Prior Year - CA2'!J254</f>
        <v>#N/A</v>
      </c>
      <c r="K254" s="516" t="e">
        <f>'CA2 Detail'!K254-'Prior Year - CA2'!K254</f>
        <v>#N/A</v>
      </c>
      <c r="L254" s="516">
        <f>'CA2 Detail'!L254-'Prior Year - CA2'!L254</f>
        <v>0</v>
      </c>
      <c r="M254" s="516" t="e">
        <f>'CA2 Detail'!M254-'Prior Year - CA2'!M254</f>
        <v>#N/A</v>
      </c>
      <c r="N254" s="516" t="e">
        <f>'CA2 Detail'!N254-'Prior Year - CA2'!N254</f>
        <v>#N/A</v>
      </c>
      <c r="O254" s="516" t="e">
        <f>'CA2 Detail'!O254-'Prior Year - CA2'!O254</f>
        <v>#N/A</v>
      </c>
      <c r="P254" s="516" t="e">
        <f>'CA2 Detail'!P254-'Prior Year - CA2'!P254</f>
        <v>#N/A</v>
      </c>
      <c r="Q254" s="516" t="e">
        <f>'CA2 Detail'!Q254-'Prior Year - CA2'!Q254</f>
        <v>#N/A</v>
      </c>
      <c r="R254" s="516" t="e">
        <f>'CA2 Detail'!R254-'Prior Year - CA2'!R254</f>
        <v>#N/A</v>
      </c>
      <c r="S254" s="516" t="e">
        <f>'CA2 Detail'!S254-'Prior Year - CA2'!S254</f>
        <v>#N/A</v>
      </c>
      <c r="T254" s="516" t="e">
        <f>'CA2 Detail'!T254-'Prior Year - CA2'!T254</f>
        <v>#N/A</v>
      </c>
      <c r="U254" s="516" t="e">
        <f>'CA2 Detail'!U254-'Prior Year - CA2'!U254</f>
        <v>#N/A</v>
      </c>
      <c r="V254" s="67">
        <v>47</v>
      </c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>
      <c r="A255" s="35" t="s">
        <v>10</v>
      </c>
      <c r="B255" s="516" t="e">
        <f>'CA2 Detail'!B255-'Prior Year - CA2'!B255</f>
        <v>#N/A</v>
      </c>
      <c r="C255" s="516" t="e">
        <f>'CA2 Detail'!C255-'Prior Year - CA2'!C255</f>
        <v>#N/A</v>
      </c>
      <c r="D255" s="516" t="e">
        <f>'CA2 Detail'!D255-'Prior Year - CA2'!D255</f>
        <v>#N/A</v>
      </c>
      <c r="E255" s="516" t="e">
        <f>'CA2 Detail'!E255-'Prior Year - CA2'!E255</f>
        <v>#N/A</v>
      </c>
      <c r="F255" s="516" t="e">
        <f>'CA2 Detail'!F255-'Prior Year - CA2'!F255</f>
        <v>#N/A</v>
      </c>
      <c r="G255" s="516" t="e">
        <f>'CA2 Detail'!G255-'Prior Year - CA2'!G255</f>
        <v>#N/A</v>
      </c>
      <c r="H255" s="516"/>
      <c r="I255" s="516" t="e">
        <f>'CA2 Detail'!I255-'Prior Year - CA2'!I255</f>
        <v>#N/A</v>
      </c>
      <c r="J255" s="516" t="e">
        <f>'CA2 Detail'!J255-'Prior Year - CA2'!J255</f>
        <v>#N/A</v>
      </c>
      <c r="K255" s="516" t="e">
        <f>'CA2 Detail'!K255-'Prior Year - CA2'!K255</f>
        <v>#N/A</v>
      </c>
      <c r="L255" s="516">
        <f>'CA2 Detail'!L255-'Prior Year - CA2'!L255</f>
        <v>0</v>
      </c>
      <c r="M255" s="516" t="e">
        <f>'CA2 Detail'!M255-'Prior Year - CA2'!M255</f>
        <v>#N/A</v>
      </c>
      <c r="N255" s="516" t="e">
        <f>'CA2 Detail'!N255-'Prior Year - CA2'!N255</f>
        <v>#N/A</v>
      </c>
      <c r="O255" s="516" t="e">
        <f>'CA2 Detail'!O255-'Prior Year - CA2'!O255</f>
        <v>#N/A</v>
      </c>
      <c r="P255" s="516" t="e">
        <f>'CA2 Detail'!P255-'Prior Year - CA2'!P255</f>
        <v>#N/A</v>
      </c>
      <c r="Q255" s="516" t="e">
        <f>'CA2 Detail'!Q255-'Prior Year - CA2'!Q255</f>
        <v>#N/A</v>
      </c>
      <c r="R255" s="516" t="e">
        <f>'CA2 Detail'!R255-'Prior Year - CA2'!R255</f>
        <v>#N/A</v>
      </c>
      <c r="S255" s="516" t="e">
        <f>'CA2 Detail'!S255-'Prior Year - CA2'!S255</f>
        <v>#N/A</v>
      </c>
      <c r="T255" s="516" t="e">
        <f>'CA2 Detail'!T255-'Prior Year - CA2'!T255</f>
        <v>#N/A</v>
      </c>
      <c r="U255" s="516" t="e">
        <f>'CA2 Detail'!U255-'Prior Year - CA2'!U255</f>
        <v>#N/A</v>
      </c>
      <c r="V255" s="67">
        <v>48</v>
      </c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>
      <c r="A256" s="35" t="s">
        <v>11</v>
      </c>
      <c r="B256" s="516" t="e">
        <f>'CA2 Detail'!B256-'Prior Year - CA2'!B256</f>
        <v>#N/A</v>
      </c>
      <c r="C256" s="516" t="e">
        <f>'CA2 Detail'!C256-'Prior Year - CA2'!C256</f>
        <v>#N/A</v>
      </c>
      <c r="D256" s="516" t="e">
        <f>'CA2 Detail'!D256-'Prior Year - CA2'!D256</f>
        <v>#N/A</v>
      </c>
      <c r="E256" s="516" t="e">
        <f>'CA2 Detail'!E256-'Prior Year - CA2'!E256</f>
        <v>#N/A</v>
      </c>
      <c r="F256" s="516" t="e">
        <f>'CA2 Detail'!F256-'Prior Year - CA2'!F256</f>
        <v>#N/A</v>
      </c>
      <c r="G256" s="516" t="e">
        <f>'CA2 Detail'!G256-'Prior Year - CA2'!G256</f>
        <v>#N/A</v>
      </c>
      <c r="H256" s="516"/>
      <c r="I256" s="516" t="e">
        <f>'CA2 Detail'!I256-'Prior Year - CA2'!I256</f>
        <v>#N/A</v>
      </c>
      <c r="J256" s="516" t="e">
        <f>'CA2 Detail'!J256-'Prior Year - CA2'!J256</f>
        <v>#N/A</v>
      </c>
      <c r="K256" s="516" t="e">
        <f>'CA2 Detail'!K256-'Prior Year - CA2'!K256</f>
        <v>#N/A</v>
      </c>
      <c r="L256" s="516">
        <f>'CA2 Detail'!L256-'Prior Year - CA2'!L256</f>
        <v>0</v>
      </c>
      <c r="M256" s="516" t="e">
        <f>'CA2 Detail'!M256-'Prior Year - CA2'!M256</f>
        <v>#N/A</v>
      </c>
      <c r="N256" s="516" t="e">
        <f>'CA2 Detail'!N256-'Prior Year - CA2'!N256</f>
        <v>#N/A</v>
      </c>
      <c r="O256" s="516" t="e">
        <f>'CA2 Detail'!O256-'Prior Year - CA2'!O256</f>
        <v>#N/A</v>
      </c>
      <c r="P256" s="516" t="e">
        <f>'CA2 Detail'!P256-'Prior Year - CA2'!P256</f>
        <v>#N/A</v>
      </c>
      <c r="Q256" s="516" t="e">
        <f>'CA2 Detail'!Q256-'Prior Year - CA2'!Q256</f>
        <v>#N/A</v>
      </c>
      <c r="R256" s="516" t="e">
        <f>'CA2 Detail'!R256-'Prior Year - CA2'!R256</f>
        <v>#N/A</v>
      </c>
      <c r="S256" s="516" t="e">
        <f>'CA2 Detail'!S256-'Prior Year - CA2'!S256</f>
        <v>#N/A</v>
      </c>
      <c r="T256" s="516" t="e">
        <f>'CA2 Detail'!T256-'Prior Year - CA2'!T256</f>
        <v>#N/A</v>
      </c>
      <c r="U256" s="516" t="e">
        <f>'CA2 Detail'!U256-'Prior Year - CA2'!U256</f>
        <v>#N/A</v>
      </c>
      <c r="V256" s="67">
        <v>49</v>
      </c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1:40">
      <c r="A257" s="35" t="s">
        <v>12</v>
      </c>
      <c r="B257" s="516" t="e">
        <f>'CA2 Detail'!B257-'Prior Year - CA2'!B257</f>
        <v>#N/A</v>
      </c>
      <c r="C257" s="516" t="e">
        <f>'CA2 Detail'!C257-'Prior Year - CA2'!C257</f>
        <v>#N/A</v>
      </c>
      <c r="D257" s="516" t="e">
        <f>'CA2 Detail'!D257-'Prior Year - CA2'!D257</f>
        <v>#N/A</v>
      </c>
      <c r="E257" s="516" t="e">
        <f>'CA2 Detail'!E257-'Prior Year - CA2'!E257</f>
        <v>#N/A</v>
      </c>
      <c r="F257" s="516" t="e">
        <f>'CA2 Detail'!F257-'Prior Year - CA2'!F257</f>
        <v>#N/A</v>
      </c>
      <c r="G257" s="516" t="e">
        <f>'CA2 Detail'!G257-'Prior Year - CA2'!G257</f>
        <v>#N/A</v>
      </c>
      <c r="H257" s="516"/>
      <c r="I257" s="516" t="e">
        <f>'CA2 Detail'!I257-'Prior Year - CA2'!I257</f>
        <v>#N/A</v>
      </c>
      <c r="J257" s="516" t="e">
        <f>'CA2 Detail'!J257-'Prior Year - CA2'!J257</f>
        <v>#N/A</v>
      </c>
      <c r="K257" s="516" t="e">
        <f>'CA2 Detail'!K257-'Prior Year - CA2'!K257</f>
        <v>#N/A</v>
      </c>
      <c r="L257" s="516">
        <f>'CA2 Detail'!L257-'Prior Year - CA2'!L257</f>
        <v>0</v>
      </c>
      <c r="M257" s="516" t="e">
        <f>'CA2 Detail'!M257-'Prior Year - CA2'!M257</f>
        <v>#N/A</v>
      </c>
      <c r="N257" s="516" t="e">
        <f>'CA2 Detail'!N257-'Prior Year - CA2'!N257</f>
        <v>#N/A</v>
      </c>
      <c r="O257" s="516" t="e">
        <f>'CA2 Detail'!O257-'Prior Year - CA2'!O257</f>
        <v>#N/A</v>
      </c>
      <c r="P257" s="516" t="e">
        <f>'CA2 Detail'!P257-'Prior Year - CA2'!P257</f>
        <v>#N/A</v>
      </c>
      <c r="Q257" s="516" t="e">
        <f>'CA2 Detail'!Q257-'Prior Year - CA2'!Q257</f>
        <v>#N/A</v>
      </c>
      <c r="R257" s="516" t="e">
        <f>'CA2 Detail'!R257-'Prior Year - CA2'!R257</f>
        <v>#N/A</v>
      </c>
      <c r="S257" s="516" t="e">
        <f>'CA2 Detail'!S257-'Prior Year - CA2'!S257</f>
        <v>#N/A</v>
      </c>
      <c r="T257" s="516" t="e">
        <f>'CA2 Detail'!T257-'Prior Year - CA2'!T257</f>
        <v>#N/A</v>
      </c>
      <c r="U257" s="516" t="e">
        <f>'CA2 Detail'!U257-'Prior Year - CA2'!U257</f>
        <v>#N/A</v>
      </c>
      <c r="V257" s="67">
        <v>50</v>
      </c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1:40">
      <c r="A258" s="35" t="s">
        <v>13</v>
      </c>
      <c r="B258" s="516" t="e">
        <f>'CA2 Detail'!B258-'Prior Year - CA2'!B258</f>
        <v>#N/A</v>
      </c>
      <c r="C258" s="516" t="e">
        <f>'CA2 Detail'!C258-'Prior Year - CA2'!C258</f>
        <v>#N/A</v>
      </c>
      <c r="D258" s="516" t="e">
        <f>'CA2 Detail'!D258-'Prior Year - CA2'!D258</f>
        <v>#N/A</v>
      </c>
      <c r="E258" s="516" t="e">
        <f>'CA2 Detail'!E258-'Prior Year - CA2'!E258</f>
        <v>#N/A</v>
      </c>
      <c r="F258" s="516" t="e">
        <f>'CA2 Detail'!F258-'Prior Year - CA2'!F258</f>
        <v>#N/A</v>
      </c>
      <c r="G258" s="516" t="e">
        <f>'CA2 Detail'!G258-'Prior Year - CA2'!G258</f>
        <v>#N/A</v>
      </c>
      <c r="H258" s="516"/>
      <c r="I258" s="516" t="e">
        <f>'CA2 Detail'!I258-'Prior Year - CA2'!I258</f>
        <v>#N/A</v>
      </c>
      <c r="J258" s="516" t="e">
        <f>'CA2 Detail'!J258-'Prior Year - CA2'!J258</f>
        <v>#N/A</v>
      </c>
      <c r="K258" s="516" t="e">
        <f>'CA2 Detail'!K258-'Prior Year - CA2'!K258</f>
        <v>#N/A</v>
      </c>
      <c r="L258" s="516">
        <f>'CA2 Detail'!L258-'Prior Year - CA2'!L258</f>
        <v>0</v>
      </c>
      <c r="M258" s="516" t="e">
        <f>'CA2 Detail'!M258-'Prior Year - CA2'!M258</f>
        <v>#N/A</v>
      </c>
      <c r="N258" s="516" t="e">
        <f>'CA2 Detail'!N258-'Prior Year - CA2'!N258</f>
        <v>#N/A</v>
      </c>
      <c r="O258" s="516" t="e">
        <f>'CA2 Detail'!O258-'Prior Year - CA2'!O258</f>
        <v>#N/A</v>
      </c>
      <c r="P258" s="516" t="e">
        <f>'CA2 Detail'!P258-'Prior Year - CA2'!P258</f>
        <v>#N/A</v>
      </c>
      <c r="Q258" s="516" t="e">
        <f>'CA2 Detail'!Q258-'Prior Year - CA2'!Q258</f>
        <v>#N/A</v>
      </c>
      <c r="R258" s="516" t="e">
        <f>'CA2 Detail'!R258-'Prior Year - CA2'!R258</f>
        <v>#N/A</v>
      </c>
      <c r="S258" s="516" t="e">
        <f>'CA2 Detail'!S258-'Prior Year - CA2'!S258</f>
        <v>#N/A</v>
      </c>
      <c r="T258" s="516" t="e">
        <f>'CA2 Detail'!T258-'Prior Year - CA2'!T258</f>
        <v>#N/A</v>
      </c>
      <c r="U258" s="516" t="e">
        <f>'CA2 Detail'!U258-'Prior Year - CA2'!U258</f>
        <v>#N/A</v>
      </c>
      <c r="V258" s="67">
        <v>51</v>
      </c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1:40">
      <c r="A259" s="35" t="s">
        <v>14</v>
      </c>
      <c r="B259" s="516" t="e">
        <f>'CA2 Detail'!B259-'Prior Year - CA2'!B259</f>
        <v>#N/A</v>
      </c>
      <c r="C259" s="516" t="e">
        <f>'CA2 Detail'!C259-'Prior Year - CA2'!C259</f>
        <v>#N/A</v>
      </c>
      <c r="D259" s="516" t="e">
        <f>'CA2 Detail'!D259-'Prior Year - CA2'!D259</f>
        <v>#N/A</v>
      </c>
      <c r="E259" s="516" t="e">
        <f>'CA2 Detail'!E259-'Prior Year - CA2'!E259</f>
        <v>#N/A</v>
      </c>
      <c r="F259" s="516" t="e">
        <f>'CA2 Detail'!F259-'Prior Year - CA2'!F259</f>
        <v>#N/A</v>
      </c>
      <c r="G259" s="516" t="e">
        <f>'CA2 Detail'!G259-'Prior Year - CA2'!G259</f>
        <v>#N/A</v>
      </c>
      <c r="H259" s="516"/>
      <c r="I259" s="516" t="e">
        <f>'CA2 Detail'!I259-'Prior Year - CA2'!I259</f>
        <v>#N/A</v>
      </c>
      <c r="J259" s="516" t="e">
        <f>'CA2 Detail'!J259-'Prior Year - CA2'!J259</f>
        <v>#N/A</v>
      </c>
      <c r="K259" s="516" t="e">
        <f>'CA2 Detail'!K259-'Prior Year - CA2'!K259</f>
        <v>#N/A</v>
      </c>
      <c r="L259" s="516">
        <f>'CA2 Detail'!L259-'Prior Year - CA2'!L259</f>
        <v>0</v>
      </c>
      <c r="M259" s="516" t="e">
        <f>'CA2 Detail'!M259-'Prior Year - CA2'!M259</f>
        <v>#N/A</v>
      </c>
      <c r="N259" s="516" t="e">
        <f>'CA2 Detail'!N259-'Prior Year - CA2'!N259</f>
        <v>#N/A</v>
      </c>
      <c r="O259" s="516" t="e">
        <f>'CA2 Detail'!O259-'Prior Year - CA2'!O259</f>
        <v>#N/A</v>
      </c>
      <c r="P259" s="516" t="e">
        <f>'CA2 Detail'!P259-'Prior Year - CA2'!P259</f>
        <v>#N/A</v>
      </c>
      <c r="Q259" s="516" t="e">
        <f>'CA2 Detail'!Q259-'Prior Year - CA2'!Q259</f>
        <v>#N/A</v>
      </c>
      <c r="R259" s="516" t="e">
        <f>'CA2 Detail'!R259-'Prior Year - CA2'!R259</f>
        <v>#N/A</v>
      </c>
      <c r="S259" s="516" t="e">
        <f>'CA2 Detail'!S259-'Prior Year - CA2'!S259</f>
        <v>#N/A</v>
      </c>
      <c r="T259" s="516" t="e">
        <f>'CA2 Detail'!T259-'Prior Year - CA2'!T259</f>
        <v>#N/A</v>
      </c>
      <c r="U259" s="516" t="e">
        <f>'CA2 Detail'!U259-'Prior Year - CA2'!U259</f>
        <v>#N/A</v>
      </c>
      <c r="V259" s="67">
        <v>52</v>
      </c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1:40">
      <c r="A260" s="35" t="s">
        <v>15</v>
      </c>
      <c r="B260" s="516" t="e">
        <f>'CA2 Detail'!B260-'Prior Year - CA2'!B260</f>
        <v>#N/A</v>
      </c>
      <c r="C260" s="516" t="e">
        <f>'CA2 Detail'!C260-'Prior Year - CA2'!C260</f>
        <v>#N/A</v>
      </c>
      <c r="D260" s="516" t="e">
        <f>'CA2 Detail'!D260-'Prior Year - CA2'!D260</f>
        <v>#N/A</v>
      </c>
      <c r="E260" s="516" t="e">
        <f>'CA2 Detail'!E260-'Prior Year - CA2'!E260</f>
        <v>#N/A</v>
      </c>
      <c r="F260" s="516" t="e">
        <f>'CA2 Detail'!F260-'Prior Year - CA2'!F260</f>
        <v>#N/A</v>
      </c>
      <c r="G260" s="516" t="e">
        <f>'CA2 Detail'!G260-'Prior Year - CA2'!G260</f>
        <v>#N/A</v>
      </c>
      <c r="H260" s="516"/>
      <c r="I260" s="516" t="e">
        <f>'CA2 Detail'!I260-'Prior Year - CA2'!I260</f>
        <v>#N/A</v>
      </c>
      <c r="J260" s="516" t="e">
        <f>'CA2 Detail'!J260-'Prior Year - CA2'!J260</f>
        <v>#N/A</v>
      </c>
      <c r="K260" s="516" t="e">
        <f>'CA2 Detail'!K260-'Prior Year - CA2'!K260</f>
        <v>#N/A</v>
      </c>
      <c r="L260" s="516">
        <f>'CA2 Detail'!L260-'Prior Year - CA2'!L260</f>
        <v>0</v>
      </c>
      <c r="M260" s="516" t="e">
        <f>'CA2 Detail'!M260-'Prior Year - CA2'!M260</f>
        <v>#N/A</v>
      </c>
      <c r="N260" s="516" t="e">
        <f>'CA2 Detail'!N260-'Prior Year - CA2'!N260</f>
        <v>#N/A</v>
      </c>
      <c r="O260" s="516" t="e">
        <f>'CA2 Detail'!O260-'Prior Year - CA2'!O260</f>
        <v>#N/A</v>
      </c>
      <c r="P260" s="516" t="e">
        <f>'CA2 Detail'!P260-'Prior Year - CA2'!P260</f>
        <v>#N/A</v>
      </c>
      <c r="Q260" s="516" t="e">
        <f>'CA2 Detail'!Q260-'Prior Year - CA2'!Q260</f>
        <v>#N/A</v>
      </c>
      <c r="R260" s="516" t="e">
        <f>'CA2 Detail'!R260-'Prior Year - CA2'!R260</f>
        <v>#N/A</v>
      </c>
      <c r="S260" s="516" t="e">
        <f>'CA2 Detail'!S260-'Prior Year - CA2'!S260</f>
        <v>#N/A</v>
      </c>
      <c r="T260" s="516" t="e">
        <f>'CA2 Detail'!T260-'Prior Year - CA2'!T260</f>
        <v>#N/A</v>
      </c>
      <c r="U260" s="516" t="e">
        <f>'CA2 Detail'!U260-'Prior Year - CA2'!U260</f>
        <v>#N/A</v>
      </c>
      <c r="V260" s="67">
        <v>53</v>
      </c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1:40">
      <c r="A261" s="35" t="s">
        <v>16</v>
      </c>
      <c r="B261" s="516" t="e">
        <f>'CA2 Detail'!B261-'Prior Year - CA2'!B261</f>
        <v>#N/A</v>
      </c>
      <c r="C261" s="516" t="e">
        <f>'CA2 Detail'!C261-'Prior Year - CA2'!C261</f>
        <v>#N/A</v>
      </c>
      <c r="D261" s="516" t="e">
        <f>'CA2 Detail'!D261-'Prior Year - CA2'!D261</f>
        <v>#N/A</v>
      </c>
      <c r="E261" s="516" t="e">
        <f>'CA2 Detail'!E261-'Prior Year - CA2'!E261</f>
        <v>#N/A</v>
      </c>
      <c r="F261" s="516" t="e">
        <f>'CA2 Detail'!F261-'Prior Year - CA2'!F261</f>
        <v>#N/A</v>
      </c>
      <c r="G261" s="516" t="e">
        <f>'CA2 Detail'!G261-'Prior Year - CA2'!G261</f>
        <v>#N/A</v>
      </c>
      <c r="H261" s="516"/>
      <c r="I261" s="516" t="e">
        <f>'CA2 Detail'!I261-'Prior Year - CA2'!I261</f>
        <v>#N/A</v>
      </c>
      <c r="J261" s="516" t="e">
        <f>'CA2 Detail'!J261-'Prior Year - CA2'!J261</f>
        <v>#N/A</v>
      </c>
      <c r="K261" s="516" t="e">
        <f>'CA2 Detail'!K261-'Prior Year - CA2'!K261</f>
        <v>#N/A</v>
      </c>
      <c r="L261" s="516">
        <f>'CA2 Detail'!L261-'Prior Year - CA2'!L261</f>
        <v>0</v>
      </c>
      <c r="M261" s="516" t="e">
        <f>'CA2 Detail'!M261-'Prior Year - CA2'!M261</f>
        <v>#N/A</v>
      </c>
      <c r="N261" s="516" t="e">
        <f>'CA2 Detail'!N261-'Prior Year - CA2'!N261</f>
        <v>#N/A</v>
      </c>
      <c r="O261" s="516" t="e">
        <f>'CA2 Detail'!O261-'Prior Year - CA2'!O261</f>
        <v>#N/A</v>
      </c>
      <c r="P261" s="516" t="e">
        <f>'CA2 Detail'!P261-'Prior Year - CA2'!P261</f>
        <v>#N/A</v>
      </c>
      <c r="Q261" s="516" t="e">
        <f>'CA2 Detail'!Q261-'Prior Year - CA2'!Q261</f>
        <v>#N/A</v>
      </c>
      <c r="R261" s="516" t="e">
        <f>'CA2 Detail'!R261-'Prior Year - CA2'!R261</f>
        <v>#N/A</v>
      </c>
      <c r="S261" s="516" t="e">
        <f>'CA2 Detail'!S261-'Prior Year - CA2'!S261</f>
        <v>#N/A</v>
      </c>
      <c r="T261" s="516" t="e">
        <f>'CA2 Detail'!T261-'Prior Year - CA2'!T261</f>
        <v>#N/A</v>
      </c>
      <c r="U261" s="516" t="e">
        <f>'CA2 Detail'!U261-'Prior Year - CA2'!U261</f>
        <v>#N/A</v>
      </c>
      <c r="V261" s="67">
        <v>54</v>
      </c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1:40">
      <c r="A262" s="35" t="s">
        <v>17</v>
      </c>
      <c r="B262" s="516" t="e">
        <f>'CA2 Detail'!B262-'Prior Year - CA2'!B262</f>
        <v>#N/A</v>
      </c>
      <c r="C262" s="516" t="e">
        <f>'CA2 Detail'!C262-'Prior Year - CA2'!C262</f>
        <v>#N/A</v>
      </c>
      <c r="D262" s="516" t="e">
        <f>'CA2 Detail'!D262-'Prior Year - CA2'!D262</f>
        <v>#N/A</v>
      </c>
      <c r="E262" s="516" t="e">
        <f>'CA2 Detail'!E262-'Prior Year - CA2'!E262</f>
        <v>#N/A</v>
      </c>
      <c r="F262" s="516" t="e">
        <f>'CA2 Detail'!F262-'Prior Year - CA2'!F262</f>
        <v>#N/A</v>
      </c>
      <c r="G262" s="516" t="e">
        <f>'CA2 Detail'!G262-'Prior Year - CA2'!G262</f>
        <v>#N/A</v>
      </c>
      <c r="H262" s="516"/>
      <c r="I262" s="516" t="e">
        <f>'CA2 Detail'!I262-'Prior Year - CA2'!I262</f>
        <v>#N/A</v>
      </c>
      <c r="J262" s="516" t="e">
        <f>'CA2 Detail'!J262-'Prior Year - CA2'!J262</f>
        <v>#N/A</v>
      </c>
      <c r="K262" s="516" t="e">
        <f>'CA2 Detail'!K262-'Prior Year - CA2'!K262</f>
        <v>#N/A</v>
      </c>
      <c r="L262" s="516">
        <f>'CA2 Detail'!L262-'Prior Year - CA2'!L262</f>
        <v>0</v>
      </c>
      <c r="M262" s="516" t="e">
        <f>'CA2 Detail'!M262-'Prior Year - CA2'!M262</f>
        <v>#N/A</v>
      </c>
      <c r="N262" s="516" t="e">
        <f>'CA2 Detail'!N262-'Prior Year - CA2'!N262</f>
        <v>#N/A</v>
      </c>
      <c r="O262" s="516" t="e">
        <f>'CA2 Detail'!O262-'Prior Year - CA2'!O262</f>
        <v>#N/A</v>
      </c>
      <c r="P262" s="516" t="e">
        <f>'CA2 Detail'!P262-'Prior Year - CA2'!P262</f>
        <v>#N/A</v>
      </c>
      <c r="Q262" s="516" t="e">
        <f>'CA2 Detail'!Q262-'Prior Year - CA2'!Q262</f>
        <v>#N/A</v>
      </c>
      <c r="R262" s="516" t="e">
        <f>'CA2 Detail'!R262-'Prior Year - CA2'!R262</f>
        <v>#N/A</v>
      </c>
      <c r="S262" s="516" t="e">
        <f>'CA2 Detail'!S262-'Prior Year - CA2'!S262</f>
        <v>#N/A</v>
      </c>
      <c r="T262" s="516" t="e">
        <f>'CA2 Detail'!T262-'Prior Year - CA2'!T262</f>
        <v>#N/A</v>
      </c>
      <c r="U262" s="516" t="e">
        <f>'CA2 Detail'!U262-'Prior Year - CA2'!U262</f>
        <v>#N/A</v>
      </c>
      <c r="V262" s="67">
        <v>55</v>
      </c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</row>
    <row r="263" spans="1:40">
      <c r="A263" s="35" t="s">
        <v>18</v>
      </c>
      <c r="B263" s="516" t="e">
        <f>'CA2 Detail'!B263-'Prior Year - CA2'!B263</f>
        <v>#N/A</v>
      </c>
      <c r="C263" s="516" t="e">
        <f>'CA2 Detail'!C263-'Prior Year - CA2'!C263</f>
        <v>#N/A</v>
      </c>
      <c r="D263" s="516" t="e">
        <f>'CA2 Detail'!D263-'Prior Year - CA2'!D263</f>
        <v>#N/A</v>
      </c>
      <c r="E263" s="516" t="e">
        <f>'CA2 Detail'!E263-'Prior Year - CA2'!E263</f>
        <v>#N/A</v>
      </c>
      <c r="F263" s="516" t="e">
        <f>'CA2 Detail'!F263-'Prior Year - CA2'!F263</f>
        <v>#N/A</v>
      </c>
      <c r="G263" s="516" t="e">
        <f>'CA2 Detail'!G263-'Prior Year - CA2'!G263</f>
        <v>#N/A</v>
      </c>
      <c r="H263" s="516"/>
      <c r="I263" s="516" t="e">
        <f>'CA2 Detail'!I263-'Prior Year - CA2'!I263</f>
        <v>#N/A</v>
      </c>
      <c r="J263" s="516" t="e">
        <f>'CA2 Detail'!J263-'Prior Year - CA2'!J263</f>
        <v>#N/A</v>
      </c>
      <c r="K263" s="516" t="e">
        <f>'CA2 Detail'!K263-'Prior Year - CA2'!K263</f>
        <v>#N/A</v>
      </c>
      <c r="L263" s="516">
        <f>'CA2 Detail'!L263-'Prior Year - CA2'!L263</f>
        <v>0</v>
      </c>
      <c r="M263" s="516" t="e">
        <f>'CA2 Detail'!M263-'Prior Year - CA2'!M263</f>
        <v>#N/A</v>
      </c>
      <c r="N263" s="516" t="e">
        <f>'CA2 Detail'!N263-'Prior Year - CA2'!N263</f>
        <v>#N/A</v>
      </c>
      <c r="O263" s="516" t="e">
        <f>'CA2 Detail'!O263-'Prior Year - CA2'!O263</f>
        <v>#N/A</v>
      </c>
      <c r="P263" s="516" t="e">
        <f>'CA2 Detail'!P263-'Prior Year - CA2'!P263</f>
        <v>#N/A</v>
      </c>
      <c r="Q263" s="516" t="e">
        <f>'CA2 Detail'!Q263-'Prior Year - CA2'!Q263</f>
        <v>#N/A</v>
      </c>
      <c r="R263" s="516" t="e">
        <f>'CA2 Detail'!R263-'Prior Year - CA2'!R263</f>
        <v>#N/A</v>
      </c>
      <c r="S263" s="516" t="e">
        <f>'CA2 Detail'!S263-'Prior Year - CA2'!S263</f>
        <v>#N/A</v>
      </c>
      <c r="T263" s="516" t="e">
        <f>'CA2 Detail'!T263-'Prior Year - CA2'!T263</f>
        <v>#N/A</v>
      </c>
      <c r="U263" s="516" t="e">
        <f>'CA2 Detail'!U263-'Prior Year - CA2'!U263</f>
        <v>#N/A</v>
      </c>
      <c r="V263" s="67">
        <v>56</v>
      </c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</row>
    <row r="264" spans="1:40">
      <c r="A264" s="35" t="s">
        <v>19</v>
      </c>
      <c r="B264" s="516" t="e">
        <f>'CA2 Detail'!B264-'Prior Year - CA2'!B264</f>
        <v>#N/A</v>
      </c>
      <c r="C264" s="516" t="e">
        <f>'CA2 Detail'!C264-'Prior Year - CA2'!C264</f>
        <v>#N/A</v>
      </c>
      <c r="D264" s="516" t="e">
        <f>'CA2 Detail'!D264-'Prior Year - CA2'!D264</f>
        <v>#N/A</v>
      </c>
      <c r="E264" s="516" t="e">
        <f>'CA2 Detail'!E264-'Prior Year - CA2'!E264</f>
        <v>#N/A</v>
      </c>
      <c r="F264" s="516" t="e">
        <f>'CA2 Detail'!F264-'Prior Year - CA2'!F264</f>
        <v>#N/A</v>
      </c>
      <c r="G264" s="516" t="e">
        <f>'CA2 Detail'!G264-'Prior Year - CA2'!G264</f>
        <v>#N/A</v>
      </c>
      <c r="H264" s="516"/>
      <c r="I264" s="516" t="e">
        <f>'CA2 Detail'!I264-'Prior Year - CA2'!I264</f>
        <v>#N/A</v>
      </c>
      <c r="J264" s="516" t="e">
        <f>'CA2 Detail'!J264-'Prior Year - CA2'!J264</f>
        <v>#N/A</v>
      </c>
      <c r="K264" s="516" t="e">
        <f>'CA2 Detail'!K264-'Prior Year - CA2'!K264</f>
        <v>#N/A</v>
      </c>
      <c r="L264" s="516">
        <f>'CA2 Detail'!L264-'Prior Year - CA2'!L264</f>
        <v>0</v>
      </c>
      <c r="M264" s="516" t="e">
        <f>'CA2 Detail'!M264-'Prior Year - CA2'!M264</f>
        <v>#N/A</v>
      </c>
      <c r="N264" s="516" t="e">
        <f>'CA2 Detail'!N264-'Prior Year - CA2'!N264</f>
        <v>#N/A</v>
      </c>
      <c r="O264" s="516" t="e">
        <f>'CA2 Detail'!O264-'Prior Year - CA2'!O264</f>
        <v>#N/A</v>
      </c>
      <c r="P264" s="516" t="e">
        <f>'CA2 Detail'!P264-'Prior Year - CA2'!P264</f>
        <v>#N/A</v>
      </c>
      <c r="Q264" s="516" t="e">
        <f>'CA2 Detail'!Q264-'Prior Year - CA2'!Q264</f>
        <v>#N/A</v>
      </c>
      <c r="R264" s="516" t="e">
        <f>'CA2 Detail'!R264-'Prior Year - CA2'!R264</f>
        <v>#N/A</v>
      </c>
      <c r="S264" s="516" t="e">
        <f>'CA2 Detail'!S264-'Prior Year - CA2'!S264</f>
        <v>#N/A</v>
      </c>
      <c r="T264" s="516" t="e">
        <f>'CA2 Detail'!T264-'Prior Year - CA2'!T264</f>
        <v>#N/A</v>
      </c>
      <c r="U264" s="516" t="e">
        <f>'CA2 Detail'!U264-'Prior Year - CA2'!U264</f>
        <v>#N/A</v>
      </c>
      <c r="V264" s="67">
        <v>57</v>
      </c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</row>
    <row r="265" spans="1:40">
      <c r="A265" s="35" t="s">
        <v>20</v>
      </c>
      <c r="B265" s="516" t="e">
        <f>'CA2 Detail'!B265-'Prior Year - CA2'!B265</f>
        <v>#N/A</v>
      </c>
      <c r="C265" s="516" t="e">
        <f>'CA2 Detail'!C265-'Prior Year - CA2'!C265</f>
        <v>#N/A</v>
      </c>
      <c r="D265" s="516" t="e">
        <f>'CA2 Detail'!D265-'Prior Year - CA2'!D265</f>
        <v>#N/A</v>
      </c>
      <c r="E265" s="516" t="e">
        <f>'CA2 Detail'!E265-'Prior Year - CA2'!E265</f>
        <v>#N/A</v>
      </c>
      <c r="F265" s="516" t="e">
        <f>'CA2 Detail'!F265-'Prior Year - CA2'!F265</f>
        <v>#N/A</v>
      </c>
      <c r="G265" s="516" t="e">
        <f>'CA2 Detail'!G265-'Prior Year - CA2'!G265</f>
        <v>#N/A</v>
      </c>
      <c r="H265" s="516"/>
      <c r="I265" s="516" t="e">
        <f>'CA2 Detail'!I265-'Prior Year - CA2'!I265</f>
        <v>#N/A</v>
      </c>
      <c r="J265" s="516" t="e">
        <f>'CA2 Detail'!J265-'Prior Year - CA2'!J265</f>
        <v>#N/A</v>
      </c>
      <c r="K265" s="516" t="e">
        <f>'CA2 Detail'!K265-'Prior Year - CA2'!K265</f>
        <v>#N/A</v>
      </c>
      <c r="L265" s="516">
        <f>'CA2 Detail'!L265-'Prior Year - CA2'!L265</f>
        <v>0</v>
      </c>
      <c r="M265" s="516" t="e">
        <f>'CA2 Detail'!M265-'Prior Year - CA2'!M265</f>
        <v>#N/A</v>
      </c>
      <c r="N265" s="516" t="e">
        <f>'CA2 Detail'!N265-'Prior Year - CA2'!N265</f>
        <v>#N/A</v>
      </c>
      <c r="O265" s="516" t="e">
        <f>'CA2 Detail'!O265-'Prior Year - CA2'!O265</f>
        <v>#N/A</v>
      </c>
      <c r="P265" s="516" t="e">
        <f>'CA2 Detail'!P265-'Prior Year - CA2'!P265</f>
        <v>#N/A</v>
      </c>
      <c r="Q265" s="516" t="e">
        <f>'CA2 Detail'!Q265-'Prior Year - CA2'!Q265</f>
        <v>#N/A</v>
      </c>
      <c r="R265" s="516" t="e">
        <f>'CA2 Detail'!R265-'Prior Year - CA2'!R265</f>
        <v>#N/A</v>
      </c>
      <c r="S265" s="516" t="e">
        <f>'CA2 Detail'!S265-'Prior Year - CA2'!S265</f>
        <v>#N/A</v>
      </c>
      <c r="T265" s="516" t="e">
        <f>'CA2 Detail'!T265-'Prior Year - CA2'!T265</f>
        <v>#N/A</v>
      </c>
      <c r="U265" s="516" t="e">
        <f>'CA2 Detail'!U265-'Prior Year - CA2'!U265</f>
        <v>#N/A</v>
      </c>
      <c r="V265" s="67">
        <v>58</v>
      </c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</row>
    <row r="266" spans="1:40">
      <c r="A266" s="35" t="s">
        <v>21</v>
      </c>
      <c r="B266" s="516" t="e">
        <f>'CA2 Detail'!B266-'Prior Year - CA2'!B266</f>
        <v>#N/A</v>
      </c>
      <c r="C266" s="516" t="e">
        <f>'CA2 Detail'!C266-'Prior Year - CA2'!C266</f>
        <v>#N/A</v>
      </c>
      <c r="D266" s="516" t="e">
        <f>'CA2 Detail'!D266-'Prior Year - CA2'!D266</f>
        <v>#N/A</v>
      </c>
      <c r="E266" s="516" t="e">
        <f>'CA2 Detail'!E266-'Prior Year - CA2'!E266</f>
        <v>#N/A</v>
      </c>
      <c r="F266" s="516" t="e">
        <f>'CA2 Detail'!F266-'Prior Year - CA2'!F266</f>
        <v>#N/A</v>
      </c>
      <c r="G266" s="516" t="e">
        <f>'CA2 Detail'!G266-'Prior Year - CA2'!G266</f>
        <v>#N/A</v>
      </c>
      <c r="H266" s="516"/>
      <c r="I266" s="516" t="e">
        <f>'CA2 Detail'!I266-'Prior Year - CA2'!I266</f>
        <v>#N/A</v>
      </c>
      <c r="J266" s="516" t="e">
        <f>'CA2 Detail'!J266-'Prior Year - CA2'!J266</f>
        <v>#N/A</v>
      </c>
      <c r="K266" s="516" t="e">
        <f>'CA2 Detail'!K266-'Prior Year - CA2'!K266</f>
        <v>#N/A</v>
      </c>
      <c r="L266" s="516">
        <f>'CA2 Detail'!L266-'Prior Year - CA2'!L266</f>
        <v>0</v>
      </c>
      <c r="M266" s="516" t="e">
        <f>'CA2 Detail'!M266-'Prior Year - CA2'!M266</f>
        <v>#N/A</v>
      </c>
      <c r="N266" s="516" t="e">
        <f>'CA2 Detail'!N266-'Prior Year - CA2'!N266</f>
        <v>#N/A</v>
      </c>
      <c r="O266" s="516" t="e">
        <f>'CA2 Detail'!O266-'Prior Year - CA2'!O266</f>
        <v>#N/A</v>
      </c>
      <c r="P266" s="516" t="e">
        <f>'CA2 Detail'!P266-'Prior Year - CA2'!P266</f>
        <v>#N/A</v>
      </c>
      <c r="Q266" s="516" t="e">
        <f>'CA2 Detail'!Q266-'Prior Year - CA2'!Q266</f>
        <v>#N/A</v>
      </c>
      <c r="R266" s="516" t="e">
        <f>'CA2 Detail'!R266-'Prior Year - CA2'!R266</f>
        <v>#N/A</v>
      </c>
      <c r="S266" s="516" t="e">
        <f>'CA2 Detail'!S266-'Prior Year - CA2'!S266</f>
        <v>#N/A</v>
      </c>
      <c r="T266" s="516" t="e">
        <f>'CA2 Detail'!T266-'Prior Year - CA2'!T266</f>
        <v>#N/A</v>
      </c>
      <c r="U266" s="516" t="e">
        <f>'CA2 Detail'!U266-'Prior Year - CA2'!U266</f>
        <v>#N/A</v>
      </c>
      <c r="V266" s="67">
        <v>59</v>
      </c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</row>
    <row r="267" spans="1:40">
      <c r="A267" s="35" t="s">
        <v>22</v>
      </c>
      <c r="B267" s="516" t="e">
        <f>'CA2 Detail'!B267-'Prior Year - CA2'!B267</f>
        <v>#N/A</v>
      </c>
      <c r="C267" s="516" t="e">
        <f>'CA2 Detail'!C267-'Prior Year - CA2'!C267</f>
        <v>#N/A</v>
      </c>
      <c r="D267" s="516" t="e">
        <f>'CA2 Detail'!D267-'Prior Year - CA2'!D267</f>
        <v>#N/A</v>
      </c>
      <c r="E267" s="516" t="e">
        <f>'CA2 Detail'!E267-'Prior Year - CA2'!E267</f>
        <v>#N/A</v>
      </c>
      <c r="F267" s="516" t="e">
        <f>'CA2 Detail'!F267-'Prior Year - CA2'!F267</f>
        <v>#N/A</v>
      </c>
      <c r="G267" s="516" t="e">
        <f>'CA2 Detail'!G267-'Prior Year - CA2'!G267</f>
        <v>#N/A</v>
      </c>
      <c r="H267" s="516"/>
      <c r="I267" s="516" t="e">
        <f>'CA2 Detail'!I267-'Prior Year - CA2'!I267</f>
        <v>#N/A</v>
      </c>
      <c r="J267" s="516" t="e">
        <f>'CA2 Detail'!J267-'Prior Year - CA2'!J267</f>
        <v>#N/A</v>
      </c>
      <c r="K267" s="516" t="e">
        <f>'CA2 Detail'!K267-'Prior Year - CA2'!K267</f>
        <v>#N/A</v>
      </c>
      <c r="L267" s="516">
        <f>'CA2 Detail'!L267-'Prior Year - CA2'!L267</f>
        <v>0</v>
      </c>
      <c r="M267" s="516" t="e">
        <f>'CA2 Detail'!M267-'Prior Year - CA2'!M267</f>
        <v>#N/A</v>
      </c>
      <c r="N267" s="516" t="e">
        <f>'CA2 Detail'!N267-'Prior Year - CA2'!N267</f>
        <v>#N/A</v>
      </c>
      <c r="O267" s="516" t="e">
        <f>'CA2 Detail'!O267-'Prior Year - CA2'!O267</f>
        <v>#N/A</v>
      </c>
      <c r="P267" s="516" t="e">
        <f>'CA2 Detail'!P267-'Prior Year - CA2'!P267</f>
        <v>#N/A</v>
      </c>
      <c r="Q267" s="516" t="e">
        <f>'CA2 Detail'!Q267-'Prior Year - CA2'!Q267</f>
        <v>#N/A</v>
      </c>
      <c r="R267" s="516" t="e">
        <f>'CA2 Detail'!R267-'Prior Year - CA2'!R267</f>
        <v>#N/A</v>
      </c>
      <c r="S267" s="516" t="e">
        <f>'CA2 Detail'!S267-'Prior Year - CA2'!S267</f>
        <v>#N/A</v>
      </c>
      <c r="T267" s="516" t="e">
        <f>'CA2 Detail'!T267-'Prior Year - CA2'!T267</f>
        <v>#N/A</v>
      </c>
      <c r="U267" s="516" t="e">
        <f>'CA2 Detail'!U267-'Prior Year - CA2'!U267</f>
        <v>#N/A</v>
      </c>
      <c r="V267" s="67">
        <v>60</v>
      </c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</row>
    <row r="268" spans="1:40">
      <c r="A268" s="35" t="s">
        <v>23</v>
      </c>
      <c r="B268" s="516" t="e">
        <f>'CA2 Detail'!B268-'Prior Year - CA2'!B268</f>
        <v>#N/A</v>
      </c>
      <c r="C268" s="516" t="e">
        <f>'CA2 Detail'!C268-'Prior Year - CA2'!C268</f>
        <v>#N/A</v>
      </c>
      <c r="D268" s="516" t="e">
        <f>'CA2 Detail'!D268-'Prior Year - CA2'!D268</f>
        <v>#N/A</v>
      </c>
      <c r="E268" s="516" t="e">
        <f>'CA2 Detail'!E268-'Prior Year - CA2'!E268</f>
        <v>#N/A</v>
      </c>
      <c r="F268" s="516" t="e">
        <f>'CA2 Detail'!F268-'Prior Year - CA2'!F268</f>
        <v>#N/A</v>
      </c>
      <c r="G268" s="516" t="e">
        <f>'CA2 Detail'!G268-'Prior Year - CA2'!G268</f>
        <v>#N/A</v>
      </c>
      <c r="H268" s="516"/>
      <c r="I268" s="516" t="e">
        <f>'CA2 Detail'!I268-'Prior Year - CA2'!I268</f>
        <v>#N/A</v>
      </c>
      <c r="J268" s="516" t="e">
        <f>'CA2 Detail'!J268-'Prior Year - CA2'!J268</f>
        <v>#N/A</v>
      </c>
      <c r="K268" s="516" t="e">
        <f>'CA2 Detail'!K268-'Prior Year - CA2'!K268</f>
        <v>#N/A</v>
      </c>
      <c r="L268" s="516">
        <f>'CA2 Detail'!L268-'Prior Year - CA2'!L268</f>
        <v>0</v>
      </c>
      <c r="M268" s="516" t="e">
        <f>'CA2 Detail'!M268-'Prior Year - CA2'!M268</f>
        <v>#N/A</v>
      </c>
      <c r="N268" s="516" t="e">
        <f>'CA2 Detail'!N268-'Prior Year - CA2'!N268</f>
        <v>#N/A</v>
      </c>
      <c r="O268" s="516" t="e">
        <f>'CA2 Detail'!O268-'Prior Year - CA2'!O268</f>
        <v>#N/A</v>
      </c>
      <c r="P268" s="516" t="e">
        <f>'CA2 Detail'!P268-'Prior Year - CA2'!P268</f>
        <v>#N/A</v>
      </c>
      <c r="Q268" s="516" t="e">
        <f>'CA2 Detail'!Q268-'Prior Year - CA2'!Q268</f>
        <v>#N/A</v>
      </c>
      <c r="R268" s="516" t="e">
        <f>'CA2 Detail'!R268-'Prior Year - CA2'!R268</f>
        <v>#N/A</v>
      </c>
      <c r="S268" s="516" t="e">
        <f>'CA2 Detail'!S268-'Prior Year - CA2'!S268</f>
        <v>#N/A</v>
      </c>
      <c r="T268" s="516" t="e">
        <f>'CA2 Detail'!T268-'Prior Year - CA2'!T268</f>
        <v>#N/A</v>
      </c>
      <c r="U268" s="516" t="e">
        <f>'CA2 Detail'!U268-'Prior Year - CA2'!U268</f>
        <v>#N/A</v>
      </c>
      <c r="V268" s="67">
        <v>61</v>
      </c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</row>
    <row r="269" spans="1:40">
      <c r="A269" s="35" t="s">
        <v>24</v>
      </c>
      <c r="B269" s="516" t="e">
        <f>'CA2 Detail'!B269-'Prior Year - CA2'!B269</f>
        <v>#N/A</v>
      </c>
      <c r="C269" s="516" t="e">
        <f>'CA2 Detail'!C269-'Prior Year - CA2'!C269</f>
        <v>#N/A</v>
      </c>
      <c r="D269" s="516" t="e">
        <f>'CA2 Detail'!D269-'Prior Year - CA2'!D269</f>
        <v>#N/A</v>
      </c>
      <c r="E269" s="516" t="e">
        <f>'CA2 Detail'!E269-'Prior Year - CA2'!E269</f>
        <v>#N/A</v>
      </c>
      <c r="F269" s="516" t="e">
        <f>'CA2 Detail'!F269-'Prior Year - CA2'!F269</f>
        <v>#N/A</v>
      </c>
      <c r="G269" s="516" t="e">
        <f>'CA2 Detail'!G269-'Prior Year - CA2'!G269</f>
        <v>#N/A</v>
      </c>
      <c r="H269" s="516"/>
      <c r="I269" s="516" t="e">
        <f>'CA2 Detail'!I269-'Prior Year - CA2'!I269</f>
        <v>#N/A</v>
      </c>
      <c r="J269" s="516" t="e">
        <f>'CA2 Detail'!J269-'Prior Year - CA2'!J269</f>
        <v>#N/A</v>
      </c>
      <c r="K269" s="516" t="e">
        <f>'CA2 Detail'!K269-'Prior Year - CA2'!K269</f>
        <v>#N/A</v>
      </c>
      <c r="L269" s="516">
        <f>'CA2 Detail'!L269-'Prior Year - CA2'!L269</f>
        <v>0</v>
      </c>
      <c r="M269" s="516" t="e">
        <f>'CA2 Detail'!M269-'Prior Year - CA2'!M269</f>
        <v>#N/A</v>
      </c>
      <c r="N269" s="516" t="e">
        <f>'CA2 Detail'!N269-'Prior Year - CA2'!N269</f>
        <v>#N/A</v>
      </c>
      <c r="O269" s="516" t="e">
        <f>'CA2 Detail'!O269-'Prior Year - CA2'!O269</f>
        <v>#N/A</v>
      </c>
      <c r="P269" s="516" t="e">
        <f>'CA2 Detail'!P269-'Prior Year - CA2'!P269</f>
        <v>#N/A</v>
      </c>
      <c r="Q269" s="516" t="e">
        <f>'CA2 Detail'!Q269-'Prior Year - CA2'!Q269</f>
        <v>#N/A</v>
      </c>
      <c r="R269" s="516" t="e">
        <f>'CA2 Detail'!R269-'Prior Year - CA2'!R269</f>
        <v>#N/A</v>
      </c>
      <c r="S269" s="516" t="e">
        <f>'CA2 Detail'!S269-'Prior Year - CA2'!S269</f>
        <v>#N/A</v>
      </c>
      <c r="T269" s="516" t="e">
        <f>'CA2 Detail'!T269-'Prior Year - CA2'!T269</f>
        <v>#N/A</v>
      </c>
      <c r="U269" s="516" t="e">
        <f>'CA2 Detail'!U269-'Prior Year - CA2'!U269</f>
        <v>#N/A</v>
      </c>
      <c r="V269" s="67">
        <v>62</v>
      </c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</row>
    <row r="270" spans="1:40" ht="15.75">
      <c r="A270" s="39"/>
      <c r="B270" s="509"/>
      <c r="C270" s="510"/>
      <c r="D270" s="510"/>
      <c r="E270" s="510"/>
      <c r="F270" s="509"/>
      <c r="G270" s="509"/>
      <c r="H270" s="509"/>
      <c r="I270" s="511"/>
      <c r="J270" s="511"/>
      <c r="K270" s="511"/>
      <c r="L270" s="512"/>
      <c r="M270" s="509"/>
      <c r="N270" s="509"/>
      <c r="O270" s="509"/>
      <c r="P270" s="509"/>
      <c r="Q270" s="510"/>
      <c r="R270" s="510"/>
      <c r="S270" s="510"/>
      <c r="T270" s="510"/>
      <c r="U270" s="509"/>
      <c r="V270" s="67">
        <v>63</v>
      </c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1:40" ht="15.75">
      <c r="A271" s="39" t="s">
        <v>285</v>
      </c>
      <c r="B271" s="865" t="e">
        <f>'CA2 Detail'!B271-'Prior Year - CA2'!B271</f>
        <v>#N/A</v>
      </c>
      <c r="C271" s="865" t="e">
        <f>'CA2 Detail'!C271-'Prior Year - CA2'!C271</f>
        <v>#N/A</v>
      </c>
      <c r="D271" s="865" t="e">
        <f>'CA2 Detail'!D271-'Prior Year - CA2'!D271</f>
        <v>#N/A</v>
      </c>
      <c r="E271" s="865" t="e">
        <f>'CA2 Detail'!E271-'Prior Year - CA2'!E271</f>
        <v>#N/A</v>
      </c>
      <c r="F271" s="865" t="e">
        <f>'CA2 Detail'!F271-'Prior Year - CA2'!F271</f>
        <v>#N/A</v>
      </c>
      <c r="G271" s="865" t="e">
        <f>'CA2 Detail'!G271-'Prior Year - CA2'!G271</f>
        <v>#N/A</v>
      </c>
      <c r="H271" s="863"/>
      <c r="I271" s="865" t="e">
        <f>'CA2 Detail'!I271-'Prior Year - CA2'!I271</f>
        <v>#N/A</v>
      </c>
      <c r="J271" s="865" t="e">
        <f>'CA2 Detail'!J271-'Prior Year - CA2'!J271</f>
        <v>#N/A</v>
      </c>
      <c r="K271" s="865" t="e">
        <f>'CA2 Detail'!K271-'Prior Year - CA2'!K271</f>
        <v>#N/A</v>
      </c>
      <c r="L271" s="865">
        <f>'CA2 Detail'!L271-'Prior Year - CA2'!L271</f>
        <v>0</v>
      </c>
      <c r="M271" s="865" t="e">
        <f>'CA2 Detail'!M271-'Prior Year - CA2'!M271</f>
        <v>#N/A</v>
      </c>
      <c r="N271" s="865" t="e">
        <f>'CA2 Detail'!N271-'Prior Year - CA2'!N271</f>
        <v>#N/A</v>
      </c>
      <c r="O271" s="865" t="e">
        <f>'CA2 Detail'!O271-'Prior Year - CA2'!O271</f>
        <v>#N/A</v>
      </c>
      <c r="P271" s="865" t="e">
        <f>'CA2 Detail'!P271-'Prior Year - CA2'!P271</f>
        <v>#N/A</v>
      </c>
      <c r="Q271" s="865" t="e">
        <f>'CA2 Detail'!Q271-'Prior Year - CA2'!Q271</f>
        <v>#N/A</v>
      </c>
      <c r="R271" s="865" t="e">
        <f>'CA2 Detail'!R271-'Prior Year - CA2'!R271</f>
        <v>#N/A</v>
      </c>
      <c r="S271" s="865" t="e">
        <f>'CA2 Detail'!S271-'Prior Year - CA2'!S271</f>
        <v>#N/A</v>
      </c>
      <c r="T271" s="865" t="e">
        <f>'CA2 Detail'!T271-'Prior Year - CA2'!T271</f>
        <v>#N/A</v>
      </c>
      <c r="U271" s="865" t="e">
        <f>'CA2 Detail'!U271-'Prior Year - CA2'!U271</f>
        <v>#N/A</v>
      </c>
      <c r="V271" s="67">
        <v>64</v>
      </c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</row>
    <row r="272" spans="1:40" ht="15.75">
      <c r="A272" s="45"/>
      <c r="B272" s="519"/>
      <c r="C272" s="519"/>
      <c r="D272" s="519"/>
      <c r="E272" s="519"/>
      <c r="F272" s="519"/>
      <c r="G272" s="519"/>
      <c r="H272" s="519"/>
      <c r="I272" s="528"/>
      <c r="J272" s="528"/>
      <c r="K272" s="528"/>
      <c r="L272" s="520"/>
      <c r="M272" s="543"/>
      <c r="N272" s="519"/>
      <c r="O272" s="519"/>
      <c r="P272" s="519"/>
      <c r="Q272" s="519"/>
      <c r="R272" s="87"/>
      <c r="S272" s="519"/>
      <c r="T272" s="519"/>
      <c r="U272" s="519"/>
      <c r="V272" s="67">
        <v>65</v>
      </c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</row>
    <row r="273" spans="1:40" ht="15.75">
      <c r="A273" s="39" t="s">
        <v>25</v>
      </c>
      <c r="B273" s="515"/>
      <c r="C273" s="87"/>
      <c r="D273" s="87"/>
      <c r="E273" s="87"/>
      <c r="F273" s="515"/>
      <c r="G273" s="515"/>
      <c r="H273" s="515"/>
      <c r="I273" s="516"/>
      <c r="J273" s="516"/>
      <c r="K273" s="516"/>
      <c r="L273" s="517"/>
      <c r="M273" s="515"/>
      <c r="N273" s="515"/>
      <c r="O273" s="515"/>
      <c r="P273" s="515"/>
      <c r="Q273" s="87"/>
      <c r="R273" s="87"/>
      <c r="S273" s="87"/>
      <c r="T273" s="87"/>
      <c r="U273" s="515"/>
      <c r="V273" s="67">
        <v>66</v>
      </c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</row>
    <row r="274" spans="1:40">
      <c r="A274" s="35" t="s">
        <v>26</v>
      </c>
      <c r="B274" s="516" t="e">
        <f>'CA2 Detail'!B274-'Prior Year - CA2'!B274</f>
        <v>#N/A</v>
      </c>
      <c r="C274" s="516" t="e">
        <f>'CA2 Detail'!C274-'Prior Year - CA2'!C274</f>
        <v>#N/A</v>
      </c>
      <c r="D274" s="516" t="e">
        <f>'CA2 Detail'!D274-'Prior Year - CA2'!D274</f>
        <v>#N/A</v>
      </c>
      <c r="E274" s="516" t="e">
        <f>'CA2 Detail'!E274-'Prior Year - CA2'!E274</f>
        <v>#N/A</v>
      </c>
      <c r="F274" s="516" t="e">
        <f>'CA2 Detail'!F274-'Prior Year - CA2'!F274</f>
        <v>#N/A</v>
      </c>
      <c r="G274" s="516" t="e">
        <f>'CA2 Detail'!G274-'Prior Year - CA2'!G274</f>
        <v>#N/A</v>
      </c>
      <c r="H274" s="516"/>
      <c r="I274" s="516" t="e">
        <f>'CA2 Detail'!I274-'Prior Year - CA2'!I274</f>
        <v>#N/A</v>
      </c>
      <c r="J274" s="516" t="e">
        <f>'CA2 Detail'!J274-'Prior Year - CA2'!J274</f>
        <v>#N/A</v>
      </c>
      <c r="K274" s="516" t="e">
        <f>'CA2 Detail'!K274-'Prior Year - CA2'!K274</f>
        <v>#N/A</v>
      </c>
      <c r="L274" s="516">
        <f>'CA2 Detail'!L274-'Prior Year - CA2'!L274</f>
        <v>0</v>
      </c>
      <c r="M274" s="516" t="e">
        <f>'CA2 Detail'!M274-'Prior Year - CA2'!M274</f>
        <v>#N/A</v>
      </c>
      <c r="N274" s="516" t="e">
        <f>'CA2 Detail'!N274-'Prior Year - CA2'!N274</f>
        <v>#N/A</v>
      </c>
      <c r="O274" s="516" t="e">
        <f>'CA2 Detail'!O274-'Prior Year - CA2'!O274</f>
        <v>#N/A</v>
      </c>
      <c r="P274" s="516" t="e">
        <f>'CA2 Detail'!P274-'Prior Year - CA2'!P274</f>
        <v>#N/A</v>
      </c>
      <c r="Q274" s="516" t="e">
        <f>'CA2 Detail'!Q274-'Prior Year - CA2'!Q274</f>
        <v>#N/A</v>
      </c>
      <c r="R274" s="516" t="e">
        <f>'CA2 Detail'!R274-'Prior Year - CA2'!R274</f>
        <v>#N/A</v>
      </c>
      <c r="S274" s="516" t="e">
        <f>'CA2 Detail'!S274-'Prior Year - CA2'!S274</f>
        <v>#N/A</v>
      </c>
      <c r="T274" s="516" t="e">
        <f>'CA2 Detail'!T274-'Prior Year - CA2'!T274</f>
        <v>#N/A</v>
      </c>
      <c r="U274" s="516" t="e">
        <f>'CA2 Detail'!U274-'Prior Year - CA2'!U274</f>
        <v>#N/A</v>
      </c>
      <c r="V274" s="67">
        <v>67</v>
      </c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</row>
    <row r="275" spans="1:40">
      <c r="A275" s="35" t="s">
        <v>126</v>
      </c>
      <c r="B275" s="516" t="e">
        <f>'CA2 Detail'!B275-'Prior Year - CA2'!B275</f>
        <v>#N/A</v>
      </c>
      <c r="C275" s="516" t="e">
        <f>'CA2 Detail'!C275-'Prior Year - CA2'!C275</f>
        <v>#N/A</v>
      </c>
      <c r="D275" s="516" t="e">
        <f>'CA2 Detail'!D275-'Prior Year - CA2'!D275</f>
        <v>#N/A</v>
      </c>
      <c r="E275" s="516" t="e">
        <f>'CA2 Detail'!E275-'Prior Year - CA2'!E275</f>
        <v>#N/A</v>
      </c>
      <c r="F275" s="516" t="e">
        <f>'CA2 Detail'!F275-'Prior Year - CA2'!F275</f>
        <v>#N/A</v>
      </c>
      <c r="G275" s="516" t="e">
        <f>'CA2 Detail'!G275-'Prior Year - CA2'!G275</f>
        <v>#N/A</v>
      </c>
      <c r="H275" s="516"/>
      <c r="I275" s="516" t="e">
        <f>'CA2 Detail'!I275-'Prior Year - CA2'!I275</f>
        <v>#N/A</v>
      </c>
      <c r="J275" s="516" t="e">
        <f>'CA2 Detail'!J275-'Prior Year - CA2'!J275</f>
        <v>#N/A</v>
      </c>
      <c r="K275" s="516" t="e">
        <f>'CA2 Detail'!K275-'Prior Year - CA2'!K275</f>
        <v>#N/A</v>
      </c>
      <c r="L275" s="516">
        <f>'CA2 Detail'!L275-'Prior Year - CA2'!L275</f>
        <v>0</v>
      </c>
      <c r="M275" s="516" t="e">
        <f>'CA2 Detail'!M275-'Prior Year - CA2'!M275</f>
        <v>#N/A</v>
      </c>
      <c r="N275" s="516" t="e">
        <f>'CA2 Detail'!N275-'Prior Year - CA2'!N275</f>
        <v>#N/A</v>
      </c>
      <c r="O275" s="516" t="e">
        <f>'CA2 Detail'!O275-'Prior Year - CA2'!O275</f>
        <v>#N/A</v>
      </c>
      <c r="P275" s="516" t="e">
        <f>'CA2 Detail'!P275-'Prior Year - CA2'!P275</f>
        <v>#N/A</v>
      </c>
      <c r="Q275" s="516" t="e">
        <f>'CA2 Detail'!Q275-'Prior Year - CA2'!Q275</f>
        <v>#N/A</v>
      </c>
      <c r="R275" s="516" t="e">
        <f>'CA2 Detail'!R275-'Prior Year - CA2'!R275</f>
        <v>#N/A</v>
      </c>
      <c r="S275" s="516" t="e">
        <f>'CA2 Detail'!S275-'Prior Year - CA2'!S275</f>
        <v>#N/A</v>
      </c>
      <c r="T275" s="516" t="e">
        <f>'CA2 Detail'!T275-'Prior Year - CA2'!T275</f>
        <v>#N/A</v>
      </c>
      <c r="U275" s="516" t="e">
        <f>'CA2 Detail'!U275-'Prior Year - CA2'!U275</f>
        <v>#N/A</v>
      </c>
      <c r="V275" s="67">
        <v>68</v>
      </c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</row>
    <row r="276" spans="1:40">
      <c r="A276" s="35" t="s">
        <v>28</v>
      </c>
      <c r="B276" s="516" t="e">
        <f>'CA2 Detail'!B276-'Prior Year - CA2'!B276</f>
        <v>#N/A</v>
      </c>
      <c r="C276" s="516" t="e">
        <f>'CA2 Detail'!C276-'Prior Year - CA2'!C276</f>
        <v>#N/A</v>
      </c>
      <c r="D276" s="516" t="e">
        <f>'CA2 Detail'!D276-'Prior Year - CA2'!D276</f>
        <v>#N/A</v>
      </c>
      <c r="E276" s="516" t="e">
        <f>'CA2 Detail'!E276-'Prior Year - CA2'!E276</f>
        <v>#N/A</v>
      </c>
      <c r="F276" s="516" t="e">
        <f>'CA2 Detail'!F276-'Prior Year - CA2'!F276</f>
        <v>#N/A</v>
      </c>
      <c r="G276" s="516" t="e">
        <f>'CA2 Detail'!G276-'Prior Year - CA2'!G276</f>
        <v>#N/A</v>
      </c>
      <c r="H276" s="516"/>
      <c r="I276" s="516" t="e">
        <f>'CA2 Detail'!I276-'Prior Year - CA2'!I276</f>
        <v>#N/A</v>
      </c>
      <c r="J276" s="516" t="e">
        <f>'CA2 Detail'!J276-'Prior Year - CA2'!J276</f>
        <v>#N/A</v>
      </c>
      <c r="K276" s="516" t="e">
        <f>'CA2 Detail'!K276-'Prior Year - CA2'!K276</f>
        <v>#N/A</v>
      </c>
      <c r="L276" s="516">
        <f>'CA2 Detail'!L276-'Prior Year - CA2'!L276</f>
        <v>0</v>
      </c>
      <c r="M276" s="516" t="e">
        <f>'CA2 Detail'!M276-'Prior Year - CA2'!M276</f>
        <v>#N/A</v>
      </c>
      <c r="N276" s="516" t="e">
        <f>'CA2 Detail'!N276-'Prior Year - CA2'!N276</f>
        <v>#N/A</v>
      </c>
      <c r="O276" s="516" t="e">
        <f>'CA2 Detail'!O276-'Prior Year - CA2'!O276</f>
        <v>#N/A</v>
      </c>
      <c r="P276" s="516" t="e">
        <f>'CA2 Detail'!P276-'Prior Year - CA2'!P276</f>
        <v>#N/A</v>
      </c>
      <c r="Q276" s="516" t="e">
        <f>'CA2 Detail'!Q276-'Prior Year - CA2'!Q276</f>
        <v>#N/A</v>
      </c>
      <c r="R276" s="516" t="e">
        <f>'CA2 Detail'!R276-'Prior Year - CA2'!R276</f>
        <v>#N/A</v>
      </c>
      <c r="S276" s="516" t="e">
        <f>'CA2 Detail'!S276-'Prior Year - CA2'!S276</f>
        <v>#N/A</v>
      </c>
      <c r="T276" s="516" t="e">
        <f>'CA2 Detail'!T276-'Prior Year - CA2'!T276</f>
        <v>#N/A</v>
      </c>
      <c r="U276" s="516" t="e">
        <f>'CA2 Detail'!U276-'Prior Year - CA2'!U276</f>
        <v>#N/A</v>
      </c>
      <c r="V276" s="67">
        <v>69</v>
      </c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</row>
    <row r="277" spans="1:40">
      <c r="A277" s="35" t="s">
        <v>29</v>
      </c>
      <c r="B277" s="516" t="e">
        <f>'CA2 Detail'!B277-'Prior Year - CA2'!B277</f>
        <v>#N/A</v>
      </c>
      <c r="C277" s="516" t="e">
        <f>'CA2 Detail'!C277-'Prior Year - CA2'!C277</f>
        <v>#N/A</v>
      </c>
      <c r="D277" s="516" t="e">
        <f>'CA2 Detail'!D277-'Prior Year - CA2'!D277</f>
        <v>#N/A</v>
      </c>
      <c r="E277" s="516" t="e">
        <f>'CA2 Detail'!E277-'Prior Year - CA2'!E277</f>
        <v>#N/A</v>
      </c>
      <c r="F277" s="516" t="e">
        <f>'CA2 Detail'!F277-'Prior Year - CA2'!F277</f>
        <v>#N/A</v>
      </c>
      <c r="G277" s="516" t="e">
        <f>'CA2 Detail'!G277-'Prior Year - CA2'!G277</f>
        <v>#N/A</v>
      </c>
      <c r="H277" s="516"/>
      <c r="I277" s="516" t="e">
        <f>'CA2 Detail'!I277-'Prior Year - CA2'!I277</f>
        <v>#N/A</v>
      </c>
      <c r="J277" s="516" t="e">
        <f>'CA2 Detail'!J277-'Prior Year - CA2'!J277</f>
        <v>#N/A</v>
      </c>
      <c r="K277" s="516" t="e">
        <f>'CA2 Detail'!K277-'Prior Year - CA2'!K277</f>
        <v>#N/A</v>
      </c>
      <c r="L277" s="516">
        <f>'CA2 Detail'!L277-'Prior Year - CA2'!L277</f>
        <v>0</v>
      </c>
      <c r="M277" s="516" t="e">
        <f>'CA2 Detail'!M277-'Prior Year - CA2'!M277</f>
        <v>#N/A</v>
      </c>
      <c r="N277" s="516" t="e">
        <f>'CA2 Detail'!N277-'Prior Year - CA2'!N277</f>
        <v>#N/A</v>
      </c>
      <c r="O277" s="516" t="e">
        <f>'CA2 Detail'!O277-'Prior Year - CA2'!O277</f>
        <v>#N/A</v>
      </c>
      <c r="P277" s="516" t="e">
        <f>'CA2 Detail'!P277-'Prior Year - CA2'!P277</f>
        <v>#N/A</v>
      </c>
      <c r="Q277" s="516" t="e">
        <f>'CA2 Detail'!Q277-'Prior Year - CA2'!Q277</f>
        <v>#N/A</v>
      </c>
      <c r="R277" s="516" t="e">
        <f>'CA2 Detail'!R277-'Prior Year - CA2'!R277</f>
        <v>#N/A</v>
      </c>
      <c r="S277" s="516" t="e">
        <f>'CA2 Detail'!S277-'Prior Year - CA2'!S277</f>
        <v>#N/A</v>
      </c>
      <c r="T277" s="516" t="e">
        <f>'CA2 Detail'!T277-'Prior Year - CA2'!T277</f>
        <v>#N/A</v>
      </c>
      <c r="U277" s="516" t="e">
        <f>'CA2 Detail'!U277-'Prior Year - CA2'!U277</f>
        <v>#N/A</v>
      </c>
      <c r="V277" s="67">
        <v>70</v>
      </c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</row>
    <row r="278" spans="1:40">
      <c r="A278" s="35" t="s">
        <v>127</v>
      </c>
      <c r="B278" s="516" t="e">
        <f>'CA2 Detail'!B278-'Prior Year - CA2'!B278</f>
        <v>#N/A</v>
      </c>
      <c r="C278" s="516" t="e">
        <f>'CA2 Detail'!C278-'Prior Year - CA2'!C278</f>
        <v>#N/A</v>
      </c>
      <c r="D278" s="516" t="e">
        <f>'CA2 Detail'!D278-'Prior Year - CA2'!D278</f>
        <v>#N/A</v>
      </c>
      <c r="E278" s="516" t="e">
        <f>'CA2 Detail'!E278-'Prior Year - CA2'!E278</f>
        <v>#N/A</v>
      </c>
      <c r="F278" s="516" t="e">
        <f>'CA2 Detail'!F278-'Prior Year - CA2'!F278</f>
        <v>#N/A</v>
      </c>
      <c r="G278" s="516" t="e">
        <f>'CA2 Detail'!G278-'Prior Year - CA2'!G278</f>
        <v>#N/A</v>
      </c>
      <c r="H278" s="516"/>
      <c r="I278" s="516" t="e">
        <f>'CA2 Detail'!I278-'Prior Year - CA2'!I278</f>
        <v>#N/A</v>
      </c>
      <c r="J278" s="516" t="e">
        <f>'CA2 Detail'!J278-'Prior Year - CA2'!J278</f>
        <v>#N/A</v>
      </c>
      <c r="K278" s="516" t="e">
        <f>'CA2 Detail'!K278-'Prior Year - CA2'!K278</f>
        <v>#N/A</v>
      </c>
      <c r="L278" s="516">
        <f>'CA2 Detail'!L278-'Prior Year - CA2'!L278</f>
        <v>0</v>
      </c>
      <c r="M278" s="516" t="e">
        <f>'CA2 Detail'!M278-'Prior Year - CA2'!M278</f>
        <v>#N/A</v>
      </c>
      <c r="N278" s="516" t="e">
        <f>'CA2 Detail'!N278-'Prior Year - CA2'!N278</f>
        <v>#N/A</v>
      </c>
      <c r="O278" s="516" t="e">
        <f>'CA2 Detail'!O278-'Prior Year - CA2'!O278</f>
        <v>#N/A</v>
      </c>
      <c r="P278" s="516" t="e">
        <f>'CA2 Detail'!P278-'Prior Year - CA2'!P278</f>
        <v>#N/A</v>
      </c>
      <c r="Q278" s="516" t="e">
        <f>'CA2 Detail'!Q278-'Prior Year - CA2'!Q278</f>
        <v>#N/A</v>
      </c>
      <c r="R278" s="516" t="e">
        <f>'CA2 Detail'!R278-'Prior Year - CA2'!R278</f>
        <v>#N/A</v>
      </c>
      <c r="S278" s="516" t="e">
        <f>'CA2 Detail'!S278-'Prior Year - CA2'!S278</f>
        <v>#N/A</v>
      </c>
      <c r="T278" s="516" t="e">
        <f>'CA2 Detail'!T278-'Prior Year - CA2'!T278</f>
        <v>#N/A</v>
      </c>
      <c r="U278" s="516" t="e">
        <f>'CA2 Detail'!U278-'Prior Year - CA2'!U278</f>
        <v>#N/A</v>
      </c>
      <c r="V278" s="67">
        <v>71</v>
      </c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1:40">
      <c r="A279" s="35" t="s">
        <v>128</v>
      </c>
      <c r="B279" s="516" t="e">
        <f>'CA2 Detail'!B279-'Prior Year - CA2'!B279</f>
        <v>#N/A</v>
      </c>
      <c r="C279" s="516" t="e">
        <f>'CA2 Detail'!C279-'Prior Year - CA2'!C279</f>
        <v>#N/A</v>
      </c>
      <c r="D279" s="516" t="e">
        <f>'CA2 Detail'!D279-'Prior Year - CA2'!D279</f>
        <v>#N/A</v>
      </c>
      <c r="E279" s="516" t="e">
        <f>'CA2 Detail'!E279-'Prior Year - CA2'!E279</f>
        <v>#N/A</v>
      </c>
      <c r="F279" s="516" t="e">
        <f>'CA2 Detail'!F279-'Prior Year - CA2'!F279</f>
        <v>#N/A</v>
      </c>
      <c r="G279" s="516" t="e">
        <f>'CA2 Detail'!G279-'Prior Year - CA2'!G279</f>
        <v>#N/A</v>
      </c>
      <c r="H279" s="516"/>
      <c r="I279" s="516" t="e">
        <f>'CA2 Detail'!I279-'Prior Year - CA2'!I279</f>
        <v>#N/A</v>
      </c>
      <c r="J279" s="516" t="e">
        <f>'CA2 Detail'!J279-'Prior Year - CA2'!J279</f>
        <v>#N/A</v>
      </c>
      <c r="K279" s="516" t="e">
        <f>'CA2 Detail'!K279-'Prior Year - CA2'!K279</f>
        <v>#N/A</v>
      </c>
      <c r="L279" s="516">
        <f>'CA2 Detail'!L279-'Prior Year - CA2'!L279</f>
        <v>0</v>
      </c>
      <c r="M279" s="516" t="e">
        <f>'CA2 Detail'!M279-'Prior Year - CA2'!M279</f>
        <v>#N/A</v>
      </c>
      <c r="N279" s="516" t="e">
        <f>'CA2 Detail'!N279-'Prior Year - CA2'!N279</f>
        <v>#N/A</v>
      </c>
      <c r="O279" s="516" t="e">
        <f>'CA2 Detail'!O279-'Prior Year - CA2'!O279</f>
        <v>#N/A</v>
      </c>
      <c r="P279" s="516" t="e">
        <f>'CA2 Detail'!P279-'Prior Year - CA2'!P279</f>
        <v>#N/A</v>
      </c>
      <c r="Q279" s="516" t="e">
        <f>'CA2 Detail'!Q279-'Prior Year - CA2'!Q279</f>
        <v>#N/A</v>
      </c>
      <c r="R279" s="516" t="e">
        <f>'CA2 Detail'!R279-'Prior Year - CA2'!R279</f>
        <v>#N/A</v>
      </c>
      <c r="S279" s="516" t="e">
        <f>'CA2 Detail'!S279-'Prior Year - CA2'!S279</f>
        <v>#N/A</v>
      </c>
      <c r="T279" s="516" t="e">
        <f>'CA2 Detail'!T279-'Prior Year - CA2'!T279</f>
        <v>#N/A</v>
      </c>
      <c r="U279" s="516" t="e">
        <f>'CA2 Detail'!U279-'Prior Year - CA2'!U279</f>
        <v>#N/A</v>
      </c>
      <c r="V279" s="67">
        <v>72</v>
      </c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</row>
    <row r="280" spans="1:40">
      <c r="A280" s="35" t="s">
        <v>32</v>
      </c>
      <c r="B280" s="516" t="e">
        <f>'CA2 Detail'!B280-'Prior Year - CA2'!B280</f>
        <v>#N/A</v>
      </c>
      <c r="C280" s="516" t="e">
        <f>'CA2 Detail'!C280-'Prior Year - CA2'!C280</f>
        <v>#N/A</v>
      </c>
      <c r="D280" s="516" t="e">
        <f>'CA2 Detail'!D280-'Prior Year - CA2'!D280</f>
        <v>#N/A</v>
      </c>
      <c r="E280" s="516" t="e">
        <f>'CA2 Detail'!E280-'Prior Year - CA2'!E280</f>
        <v>#N/A</v>
      </c>
      <c r="F280" s="516" t="e">
        <f>'CA2 Detail'!F280-'Prior Year - CA2'!F280</f>
        <v>#N/A</v>
      </c>
      <c r="G280" s="516" t="e">
        <f>'CA2 Detail'!G280-'Prior Year - CA2'!G280</f>
        <v>#N/A</v>
      </c>
      <c r="H280" s="516"/>
      <c r="I280" s="516" t="e">
        <f>'CA2 Detail'!I280-'Prior Year - CA2'!I280</f>
        <v>#N/A</v>
      </c>
      <c r="J280" s="516" t="e">
        <f>'CA2 Detail'!J280-'Prior Year - CA2'!J280</f>
        <v>#N/A</v>
      </c>
      <c r="K280" s="516" t="e">
        <f>'CA2 Detail'!K280-'Prior Year - CA2'!K280</f>
        <v>#N/A</v>
      </c>
      <c r="L280" s="516">
        <f>'CA2 Detail'!L280-'Prior Year - CA2'!L280</f>
        <v>0</v>
      </c>
      <c r="M280" s="516" t="e">
        <f>'CA2 Detail'!M280-'Prior Year - CA2'!M280</f>
        <v>#N/A</v>
      </c>
      <c r="N280" s="516" t="e">
        <f>'CA2 Detail'!N280-'Prior Year - CA2'!N280</f>
        <v>#N/A</v>
      </c>
      <c r="O280" s="516" t="e">
        <f>'CA2 Detail'!O280-'Prior Year - CA2'!O280</f>
        <v>#N/A</v>
      </c>
      <c r="P280" s="516" t="e">
        <f>'CA2 Detail'!P280-'Prior Year - CA2'!P280</f>
        <v>#N/A</v>
      </c>
      <c r="Q280" s="516" t="e">
        <f>'CA2 Detail'!Q280-'Prior Year - CA2'!Q280</f>
        <v>#N/A</v>
      </c>
      <c r="R280" s="516" t="e">
        <f>'CA2 Detail'!R280-'Prior Year - CA2'!R280</f>
        <v>#N/A</v>
      </c>
      <c r="S280" s="516" t="e">
        <f>'CA2 Detail'!S280-'Prior Year - CA2'!S280</f>
        <v>#N/A</v>
      </c>
      <c r="T280" s="516" t="e">
        <f>'CA2 Detail'!T280-'Prior Year - CA2'!T280</f>
        <v>#N/A</v>
      </c>
      <c r="U280" s="516" t="e">
        <f>'CA2 Detail'!U280-'Prior Year - CA2'!U280</f>
        <v>#N/A</v>
      </c>
      <c r="V280" s="67">
        <v>73</v>
      </c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</row>
    <row r="281" spans="1:40" ht="15.75">
      <c r="A281" s="39"/>
      <c r="B281" s="509"/>
      <c r="C281" s="510"/>
      <c r="D281" s="510"/>
      <c r="E281" s="510"/>
      <c r="F281" s="509"/>
      <c r="G281" s="509"/>
      <c r="H281" s="509"/>
      <c r="I281" s="511"/>
      <c r="J281" s="511"/>
      <c r="K281" s="511"/>
      <c r="L281" s="512" t="s">
        <v>141</v>
      </c>
      <c r="M281" s="509"/>
      <c r="N281" s="509"/>
      <c r="O281" s="509"/>
      <c r="P281" s="509"/>
      <c r="Q281" s="510"/>
      <c r="R281" s="510"/>
      <c r="S281" s="510"/>
      <c r="T281" s="510"/>
      <c r="U281" s="509"/>
      <c r="V281" s="67">
        <v>74</v>
      </c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</row>
    <row r="282" spans="1:40" ht="15.75">
      <c r="A282" s="860" t="s">
        <v>33</v>
      </c>
      <c r="B282" s="865" t="e">
        <f>'CA2 Detail'!B282-'Prior Year - CA2'!B282</f>
        <v>#N/A</v>
      </c>
      <c r="C282" s="865" t="e">
        <f>'CA2 Detail'!C282-'Prior Year - CA2'!C282</f>
        <v>#N/A</v>
      </c>
      <c r="D282" s="865" t="e">
        <f>'CA2 Detail'!D282-'Prior Year - CA2'!D282</f>
        <v>#N/A</v>
      </c>
      <c r="E282" s="865" t="e">
        <f>'CA2 Detail'!E282-'Prior Year - CA2'!E282</f>
        <v>#N/A</v>
      </c>
      <c r="F282" s="865" t="e">
        <f>'CA2 Detail'!F282-'Prior Year - CA2'!F282</f>
        <v>#N/A</v>
      </c>
      <c r="G282" s="865" t="e">
        <f>'CA2 Detail'!G282-'Prior Year - CA2'!G282</f>
        <v>#N/A</v>
      </c>
      <c r="H282" s="863"/>
      <c r="I282" s="865" t="e">
        <f>'CA2 Detail'!I282-'Prior Year - CA2'!I282</f>
        <v>#N/A</v>
      </c>
      <c r="J282" s="865" t="e">
        <f>'CA2 Detail'!J282-'Prior Year - CA2'!J282</f>
        <v>#N/A</v>
      </c>
      <c r="K282" s="865" t="e">
        <f>'CA2 Detail'!K282-'Prior Year - CA2'!K282</f>
        <v>#N/A</v>
      </c>
      <c r="L282" s="865">
        <f>'CA2 Detail'!L282-'Prior Year - CA2'!L282</f>
        <v>0</v>
      </c>
      <c r="M282" s="865" t="e">
        <f>'CA2 Detail'!M282-'Prior Year - CA2'!M282</f>
        <v>#N/A</v>
      </c>
      <c r="N282" s="865" t="e">
        <f>'CA2 Detail'!N282-'Prior Year - CA2'!N282</f>
        <v>#N/A</v>
      </c>
      <c r="O282" s="865" t="e">
        <f>'CA2 Detail'!O282-'Prior Year - CA2'!O282</f>
        <v>#N/A</v>
      </c>
      <c r="P282" s="865" t="e">
        <f>'CA2 Detail'!P282-'Prior Year - CA2'!P282</f>
        <v>#N/A</v>
      </c>
      <c r="Q282" s="865" t="e">
        <f>'CA2 Detail'!Q282-'Prior Year - CA2'!Q282</f>
        <v>#N/A</v>
      </c>
      <c r="R282" s="865" t="e">
        <f>'CA2 Detail'!R282-'Prior Year - CA2'!R282</f>
        <v>#N/A</v>
      </c>
      <c r="S282" s="865" t="e">
        <f>'CA2 Detail'!S282-'Prior Year - CA2'!S282</f>
        <v>#N/A</v>
      </c>
      <c r="T282" s="865" t="e">
        <f>'CA2 Detail'!T282-'Prior Year - CA2'!T282</f>
        <v>#N/A</v>
      </c>
      <c r="U282" s="865" t="e">
        <f>'CA2 Detail'!U282-'Prior Year - CA2'!U282</f>
        <v>#N/A</v>
      </c>
      <c r="V282" s="67">
        <v>75</v>
      </c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</row>
    <row r="283" spans="1:40" ht="15.75">
      <c r="A283" s="39"/>
      <c r="B283" s="515"/>
      <c r="C283" s="87"/>
      <c r="D283" s="87"/>
      <c r="E283" s="87"/>
      <c r="F283" s="515"/>
      <c r="G283" s="515"/>
      <c r="H283" s="515"/>
      <c r="I283" s="516"/>
      <c r="J283" s="516"/>
      <c r="K283" s="516"/>
      <c r="L283" s="517"/>
      <c r="M283" s="515" t="e">
        <f>SUM(F282:L282)</f>
        <v>#N/A</v>
      </c>
      <c r="N283" s="515"/>
      <c r="O283" s="515"/>
      <c r="P283" s="515"/>
      <c r="Q283" s="87"/>
      <c r="R283" s="87"/>
      <c r="S283" s="87"/>
      <c r="T283" s="87"/>
      <c r="U283" s="515"/>
      <c r="V283" s="67">
        <v>76</v>
      </c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</row>
    <row r="284" spans="1:40" ht="15.75">
      <c r="A284" s="39" t="s">
        <v>34</v>
      </c>
      <c r="B284" s="515"/>
      <c r="C284" s="87"/>
      <c r="D284" s="87"/>
      <c r="E284" s="87"/>
      <c r="F284" s="515"/>
      <c r="G284" s="515"/>
      <c r="H284" s="515"/>
      <c r="I284" s="516"/>
      <c r="J284" s="516"/>
      <c r="K284" s="516"/>
      <c r="L284" s="517"/>
      <c r="M284" s="515"/>
      <c r="N284" s="515"/>
      <c r="O284" s="515"/>
      <c r="P284" s="515"/>
      <c r="Q284" s="87"/>
      <c r="R284" s="87"/>
      <c r="S284" s="87"/>
      <c r="T284" s="87"/>
      <c r="U284" s="515"/>
      <c r="V284" s="67">
        <v>77</v>
      </c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</row>
    <row r="285" spans="1:40" ht="15.75">
      <c r="A285" s="35" t="s">
        <v>35</v>
      </c>
      <c r="B285" s="516" t="e">
        <f>'CA2 Detail'!B285-'Prior Year - CA2'!B285</f>
        <v>#N/A</v>
      </c>
      <c r="C285" s="516" t="e">
        <f>'CA2 Detail'!C285-'Prior Year - CA2'!C285</f>
        <v>#N/A</v>
      </c>
      <c r="D285" s="516" t="e">
        <f>'CA2 Detail'!D285-'Prior Year - CA2'!D285</f>
        <v>#N/A</v>
      </c>
      <c r="E285" s="516" t="e">
        <f>'CA2 Detail'!E285-'Prior Year - CA2'!E285</f>
        <v>#N/A</v>
      </c>
      <c r="F285" s="516" t="e">
        <f>'CA2 Detail'!F285-'Prior Year - CA2'!F285</f>
        <v>#N/A</v>
      </c>
      <c r="G285" s="516" t="e">
        <f>'CA2 Detail'!G285-'Prior Year - CA2'!G285</f>
        <v>#N/A</v>
      </c>
      <c r="H285" s="515"/>
      <c r="I285" s="516" t="e">
        <f>'CA2 Detail'!I285-'Prior Year - CA2'!I285</f>
        <v>#N/A</v>
      </c>
      <c r="J285" s="516" t="e">
        <f>'CA2 Detail'!J285-'Prior Year - CA2'!J285</f>
        <v>#N/A</v>
      </c>
      <c r="K285" s="516" t="e">
        <f>'CA2 Detail'!K285-'Prior Year - CA2'!K285</f>
        <v>#N/A</v>
      </c>
      <c r="L285" s="516">
        <f>'CA2 Detail'!L285-'Prior Year - CA2'!L285</f>
        <v>0</v>
      </c>
      <c r="M285" s="516" t="e">
        <f>'CA2 Detail'!M285-'Prior Year - CA2'!M285</f>
        <v>#N/A</v>
      </c>
      <c r="N285" s="516" t="e">
        <f>'CA2 Detail'!N285-'Prior Year - CA2'!N285</f>
        <v>#N/A</v>
      </c>
      <c r="O285" s="516" t="e">
        <f>'CA2 Detail'!O285-'Prior Year - CA2'!O285</f>
        <v>#N/A</v>
      </c>
      <c r="P285" s="516" t="e">
        <f>'CA2 Detail'!P285-'Prior Year - CA2'!P285</f>
        <v>#N/A</v>
      </c>
      <c r="Q285" s="516" t="e">
        <f>'CA2 Detail'!Q285-'Prior Year - CA2'!Q285</f>
        <v>#N/A</v>
      </c>
      <c r="R285" s="516" t="e">
        <f>'CA2 Detail'!R285-'Prior Year - CA2'!R285</f>
        <v>#N/A</v>
      </c>
      <c r="S285" s="516" t="e">
        <f>'CA2 Detail'!S285-'Prior Year - CA2'!S285</f>
        <v>#N/A</v>
      </c>
      <c r="T285" s="516" t="e">
        <f>'CA2 Detail'!T285-'Prior Year - CA2'!T285</f>
        <v>#N/A</v>
      </c>
      <c r="U285" s="516" t="e">
        <f>'CA2 Detail'!U285-'Prior Year - CA2'!U285</f>
        <v>#N/A</v>
      </c>
      <c r="V285" s="67">
        <v>78</v>
      </c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</row>
    <row r="286" spans="1:40" ht="15.75">
      <c r="A286" s="39"/>
      <c r="B286" s="515"/>
      <c r="C286" s="87"/>
      <c r="D286" s="87"/>
      <c r="E286" s="87"/>
      <c r="F286" s="515"/>
      <c r="G286" s="515"/>
      <c r="H286" s="515"/>
      <c r="I286" s="516"/>
      <c r="J286" s="516"/>
      <c r="K286" s="516"/>
      <c r="L286" s="517"/>
      <c r="M286" s="515"/>
      <c r="N286" s="515"/>
      <c r="O286" s="515"/>
      <c r="P286" s="515"/>
      <c r="Q286" s="87"/>
      <c r="R286" s="87"/>
      <c r="S286" s="87"/>
      <c r="T286" s="87"/>
      <c r="U286" s="515"/>
      <c r="V286" s="67">
        <v>79</v>
      </c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</row>
    <row r="287" spans="1:40" ht="15.75">
      <c r="A287" s="860" t="s">
        <v>36</v>
      </c>
      <c r="B287" s="865" t="e">
        <f>'CA2 Detail'!B287-'Prior Year - CA2'!B287</f>
        <v>#N/A</v>
      </c>
      <c r="C287" s="865" t="e">
        <f>'CA2 Detail'!C287-'Prior Year - CA2'!C287</f>
        <v>#N/A</v>
      </c>
      <c r="D287" s="865" t="e">
        <f>'CA2 Detail'!D287-'Prior Year - CA2'!D287</f>
        <v>#N/A</v>
      </c>
      <c r="E287" s="865" t="e">
        <f>'CA2 Detail'!E287-'Prior Year - CA2'!E287</f>
        <v>#N/A</v>
      </c>
      <c r="F287" s="865" t="e">
        <f>'CA2 Detail'!F287-'Prior Year - CA2'!F287</f>
        <v>#N/A</v>
      </c>
      <c r="G287" s="865" t="e">
        <f>'CA2 Detail'!G287-'Prior Year - CA2'!G287</f>
        <v>#N/A</v>
      </c>
      <c r="H287" s="863"/>
      <c r="I287" s="865" t="e">
        <f>'CA2 Detail'!I287-'Prior Year - CA2'!I287</f>
        <v>#N/A</v>
      </c>
      <c r="J287" s="865" t="e">
        <f>'CA2 Detail'!J287-'Prior Year - CA2'!J287</f>
        <v>#N/A</v>
      </c>
      <c r="K287" s="865" t="e">
        <f>'CA2 Detail'!K287-'Prior Year - CA2'!K287</f>
        <v>#N/A</v>
      </c>
      <c r="L287" s="865">
        <f>'CA2 Detail'!L287-'Prior Year - CA2'!L287</f>
        <v>0</v>
      </c>
      <c r="M287" s="865" t="e">
        <f>'CA2 Detail'!M287-'Prior Year - CA2'!M287</f>
        <v>#N/A</v>
      </c>
      <c r="N287" s="865" t="e">
        <f>'CA2 Detail'!N287-'Prior Year - CA2'!N287</f>
        <v>#N/A</v>
      </c>
      <c r="O287" s="865" t="e">
        <f>'CA2 Detail'!O287-'Prior Year - CA2'!O287</f>
        <v>#N/A</v>
      </c>
      <c r="P287" s="865" t="e">
        <f>'CA2 Detail'!P287-'Prior Year - CA2'!P287</f>
        <v>#N/A</v>
      </c>
      <c r="Q287" s="865" t="e">
        <f>'CA2 Detail'!Q287-'Prior Year - CA2'!Q287</f>
        <v>#N/A</v>
      </c>
      <c r="R287" s="865" t="e">
        <f>'CA2 Detail'!R287-'Prior Year - CA2'!R287</f>
        <v>#N/A</v>
      </c>
      <c r="S287" s="865" t="e">
        <f>'CA2 Detail'!S287-'Prior Year - CA2'!S287</f>
        <v>#N/A</v>
      </c>
      <c r="T287" s="865" t="e">
        <f>'CA2 Detail'!T287-'Prior Year - CA2'!T287</f>
        <v>#N/A</v>
      </c>
      <c r="U287" s="865" t="e">
        <f>'CA2 Detail'!U287-'Prior Year - CA2'!U287</f>
        <v>#N/A</v>
      </c>
      <c r="V287" s="67">
        <v>80</v>
      </c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</row>
    <row r="288" spans="1:40" ht="15.75">
      <c r="A288" s="39"/>
      <c r="B288" s="515"/>
      <c r="C288" s="87"/>
      <c r="D288" s="87"/>
      <c r="E288" s="87"/>
      <c r="F288" s="515"/>
      <c r="G288" s="515"/>
      <c r="H288" s="515"/>
      <c r="I288" s="516"/>
      <c r="J288" s="516"/>
      <c r="K288" s="516"/>
      <c r="L288" s="517"/>
      <c r="M288" s="515"/>
      <c r="N288" s="515"/>
      <c r="O288" s="515"/>
      <c r="P288" s="515"/>
      <c r="Q288" s="87"/>
      <c r="R288" s="87"/>
      <c r="S288" s="87"/>
      <c r="T288" s="87"/>
      <c r="U288" s="515"/>
      <c r="V288" s="67">
        <v>81</v>
      </c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</row>
    <row r="289" spans="1:40" ht="15.75">
      <c r="A289" s="39" t="s">
        <v>37</v>
      </c>
      <c r="B289" s="515"/>
      <c r="C289" s="87"/>
      <c r="D289" s="87"/>
      <c r="E289" s="87"/>
      <c r="F289" s="515"/>
      <c r="G289" s="515"/>
      <c r="H289" s="515"/>
      <c r="I289" s="516"/>
      <c r="J289" s="516"/>
      <c r="K289" s="516"/>
      <c r="L289" s="517"/>
      <c r="M289" s="515"/>
      <c r="N289" s="515"/>
      <c r="O289" s="515"/>
      <c r="P289" s="515"/>
      <c r="Q289" s="87"/>
      <c r="R289" s="87"/>
      <c r="S289" s="87"/>
      <c r="T289" s="87"/>
      <c r="U289" s="515"/>
      <c r="V289" s="67">
        <v>82</v>
      </c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</row>
    <row r="290" spans="1:40">
      <c r="A290" s="35" t="s">
        <v>38</v>
      </c>
      <c r="B290" s="516" t="e">
        <f>'CA2 Detail'!B290-'Prior Year - CA2'!B290</f>
        <v>#N/A</v>
      </c>
      <c r="C290" s="516" t="e">
        <f>'CA2 Detail'!C290-'Prior Year - CA2'!C290</f>
        <v>#N/A</v>
      </c>
      <c r="D290" s="516" t="e">
        <f>'CA2 Detail'!D290-'Prior Year - CA2'!D290</f>
        <v>#N/A</v>
      </c>
      <c r="E290" s="516" t="e">
        <f>'CA2 Detail'!E290-'Prior Year - CA2'!E290</f>
        <v>#N/A</v>
      </c>
      <c r="F290" s="516" t="e">
        <f>'CA2 Detail'!F290-'Prior Year - CA2'!F290</f>
        <v>#N/A</v>
      </c>
      <c r="G290" s="516" t="e">
        <f>'CA2 Detail'!G290-'Prior Year - CA2'!G290</f>
        <v>#N/A</v>
      </c>
      <c r="H290" s="516"/>
      <c r="I290" s="516" t="e">
        <f>'CA2 Detail'!I290-'Prior Year - CA2'!I290</f>
        <v>#N/A</v>
      </c>
      <c r="J290" s="516" t="e">
        <f>'CA2 Detail'!J290-'Prior Year - CA2'!J290</f>
        <v>#N/A</v>
      </c>
      <c r="K290" s="516" t="e">
        <f>'CA2 Detail'!K290-'Prior Year - CA2'!K290</f>
        <v>#N/A</v>
      </c>
      <c r="L290" s="516">
        <f>'CA2 Detail'!L290-'Prior Year - CA2'!L290</f>
        <v>0</v>
      </c>
      <c r="M290" s="516" t="e">
        <f>'CA2 Detail'!M290-'Prior Year - CA2'!M290</f>
        <v>#N/A</v>
      </c>
      <c r="N290" s="516" t="e">
        <f>'CA2 Detail'!N290-'Prior Year - CA2'!N290</f>
        <v>#N/A</v>
      </c>
      <c r="O290" s="516" t="e">
        <f>'CA2 Detail'!O290-'Prior Year - CA2'!O290</f>
        <v>#N/A</v>
      </c>
      <c r="P290" s="516" t="e">
        <f>'CA2 Detail'!P290-'Prior Year - CA2'!P290</f>
        <v>#N/A</v>
      </c>
      <c r="Q290" s="516" t="e">
        <f>'CA2 Detail'!Q290-'Prior Year - CA2'!Q290</f>
        <v>#N/A</v>
      </c>
      <c r="R290" s="516" t="e">
        <f>'CA2 Detail'!R290-'Prior Year - CA2'!R290</f>
        <v>#N/A</v>
      </c>
      <c r="S290" s="516" t="e">
        <f>'CA2 Detail'!S290-'Prior Year - CA2'!S290</f>
        <v>#N/A</v>
      </c>
      <c r="T290" s="516" t="e">
        <f>'CA2 Detail'!T290-'Prior Year - CA2'!T290</f>
        <v>#N/A</v>
      </c>
      <c r="U290" s="516" t="e">
        <f>'CA2 Detail'!U290-'Prior Year - CA2'!U290</f>
        <v>#N/A</v>
      </c>
      <c r="V290" s="67">
        <v>83</v>
      </c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</row>
    <row r="291" spans="1:40">
      <c r="A291" s="35" t="s">
        <v>129</v>
      </c>
      <c r="B291" s="516" t="e">
        <f>'CA2 Detail'!B291-'Prior Year - CA2'!B291</f>
        <v>#N/A</v>
      </c>
      <c r="C291" s="516" t="e">
        <f>'CA2 Detail'!C291-'Prior Year - CA2'!C291</f>
        <v>#N/A</v>
      </c>
      <c r="D291" s="516" t="e">
        <f>'CA2 Detail'!D291-'Prior Year - CA2'!D291</f>
        <v>#N/A</v>
      </c>
      <c r="E291" s="516" t="e">
        <f>'CA2 Detail'!E291-'Prior Year - CA2'!E291</f>
        <v>#N/A</v>
      </c>
      <c r="F291" s="516" t="e">
        <f>'CA2 Detail'!F291-'Prior Year - CA2'!F291</f>
        <v>#N/A</v>
      </c>
      <c r="G291" s="516" t="e">
        <f>'CA2 Detail'!G291-'Prior Year - CA2'!G291</f>
        <v>#N/A</v>
      </c>
      <c r="H291" s="516"/>
      <c r="I291" s="516" t="e">
        <f>'CA2 Detail'!I291-'Prior Year - CA2'!I291</f>
        <v>#N/A</v>
      </c>
      <c r="J291" s="516" t="e">
        <f>'CA2 Detail'!J291-'Prior Year - CA2'!J291</f>
        <v>#N/A</v>
      </c>
      <c r="K291" s="516" t="e">
        <f>'CA2 Detail'!K291-'Prior Year - CA2'!K291</f>
        <v>#N/A</v>
      </c>
      <c r="L291" s="516">
        <f>'CA2 Detail'!L291-'Prior Year - CA2'!L291</f>
        <v>0</v>
      </c>
      <c r="M291" s="516" t="e">
        <f>'CA2 Detail'!M291-'Prior Year - CA2'!M291</f>
        <v>#N/A</v>
      </c>
      <c r="N291" s="516" t="e">
        <f>'CA2 Detail'!N291-'Prior Year - CA2'!N291</f>
        <v>#N/A</v>
      </c>
      <c r="O291" s="516" t="e">
        <f>'CA2 Detail'!O291-'Prior Year - CA2'!O291</f>
        <v>#N/A</v>
      </c>
      <c r="P291" s="516" t="e">
        <f>'CA2 Detail'!P291-'Prior Year - CA2'!P291</f>
        <v>#N/A</v>
      </c>
      <c r="Q291" s="516" t="e">
        <f>'CA2 Detail'!Q291-'Prior Year - CA2'!Q291</f>
        <v>#N/A</v>
      </c>
      <c r="R291" s="516" t="e">
        <f>'CA2 Detail'!R291-'Prior Year - CA2'!R291</f>
        <v>#N/A</v>
      </c>
      <c r="S291" s="516" t="e">
        <f>'CA2 Detail'!S291-'Prior Year - CA2'!S291</f>
        <v>#N/A</v>
      </c>
      <c r="T291" s="516" t="e">
        <f>'CA2 Detail'!T291-'Prior Year - CA2'!T291</f>
        <v>#N/A</v>
      </c>
      <c r="U291" s="516" t="e">
        <f>'CA2 Detail'!U291-'Prior Year - CA2'!U291</f>
        <v>#N/A</v>
      </c>
      <c r="V291" s="67">
        <v>84</v>
      </c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</row>
    <row r="292" spans="1:40">
      <c r="A292" s="35" t="s">
        <v>40</v>
      </c>
      <c r="B292" s="516" t="e">
        <f>'CA2 Detail'!B292-'Prior Year - CA2'!B292</f>
        <v>#N/A</v>
      </c>
      <c r="C292" s="516" t="e">
        <f>'CA2 Detail'!C292-'Prior Year - CA2'!C292</f>
        <v>#N/A</v>
      </c>
      <c r="D292" s="516" t="e">
        <f>'CA2 Detail'!D292-'Prior Year - CA2'!D292</f>
        <v>#N/A</v>
      </c>
      <c r="E292" s="516" t="e">
        <f>'CA2 Detail'!E292-'Prior Year - CA2'!E292</f>
        <v>#N/A</v>
      </c>
      <c r="F292" s="516" t="e">
        <f>'CA2 Detail'!F292-'Prior Year - CA2'!F292</f>
        <v>#N/A</v>
      </c>
      <c r="G292" s="516" t="e">
        <f>'CA2 Detail'!G292-'Prior Year - CA2'!G292</f>
        <v>#N/A</v>
      </c>
      <c r="H292" s="516"/>
      <c r="I292" s="516" t="e">
        <f>'CA2 Detail'!I292-'Prior Year - CA2'!I292</f>
        <v>#N/A</v>
      </c>
      <c r="J292" s="516" t="e">
        <f>'CA2 Detail'!J292-'Prior Year - CA2'!J292</f>
        <v>#N/A</v>
      </c>
      <c r="K292" s="516" t="e">
        <f>'CA2 Detail'!K292-'Prior Year - CA2'!K292</f>
        <v>#N/A</v>
      </c>
      <c r="L292" s="516">
        <f>'CA2 Detail'!L292-'Prior Year - CA2'!L292</f>
        <v>0</v>
      </c>
      <c r="M292" s="516" t="e">
        <f>'CA2 Detail'!M292-'Prior Year - CA2'!M292</f>
        <v>#N/A</v>
      </c>
      <c r="N292" s="516" t="e">
        <f>'CA2 Detail'!N292-'Prior Year - CA2'!N292</f>
        <v>#N/A</v>
      </c>
      <c r="O292" s="516" t="e">
        <f>'CA2 Detail'!O292-'Prior Year - CA2'!O292</f>
        <v>#N/A</v>
      </c>
      <c r="P292" s="516" t="e">
        <f>'CA2 Detail'!P292-'Prior Year - CA2'!P292</f>
        <v>#N/A</v>
      </c>
      <c r="Q292" s="516" t="e">
        <f>'CA2 Detail'!Q292-'Prior Year - CA2'!Q292</f>
        <v>#N/A</v>
      </c>
      <c r="R292" s="516" t="e">
        <f>'CA2 Detail'!R292-'Prior Year - CA2'!R292</f>
        <v>#N/A</v>
      </c>
      <c r="S292" s="516" t="e">
        <f>'CA2 Detail'!S292-'Prior Year - CA2'!S292</f>
        <v>#N/A</v>
      </c>
      <c r="T292" s="516" t="e">
        <f>'CA2 Detail'!T292-'Prior Year - CA2'!T292</f>
        <v>#N/A</v>
      </c>
      <c r="U292" s="516" t="e">
        <f>'CA2 Detail'!U292-'Prior Year - CA2'!U292</f>
        <v>#N/A</v>
      </c>
      <c r="V292" s="67">
        <v>85</v>
      </c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</row>
    <row r="293" spans="1:40">
      <c r="A293" s="35" t="s">
        <v>41</v>
      </c>
      <c r="B293" s="516" t="e">
        <f>'CA2 Detail'!B293-'Prior Year - CA2'!B293</f>
        <v>#N/A</v>
      </c>
      <c r="C293" s="516" t="e">
        <f>'CA2 Detail'!C293-'Prior Year - CA2'!C293</f>
        <v>#N/A</v>
      </c>
      <c r="D293" s="516" t="e">
        <f>'CA2 Detail'!D293-'Prior Year - CA2'!D293</f>
        <v>#N/A</v>
      </c>
      <c r="E293" s="516" t="e">
        <f>'CA2 Detail'!E293-'Prior Year - CA2'!E293</f>
        <v>#N/A</v>
      </c>
      <c r="F293" s="516" t="e">
        <f>'CA2 Detail'!F293-'Prior Year - CA2'!F293</f>
        <v>#N/A</v>
      </c>
      <c r="G293" s="516" t="e">
        <f>'CA2 Detail'!G293-'Prior Year - CA2'!G293</f>
        <v>#N/A</v>
      </c>
      <c r="H293" s="516"/>
      <c r="I293" s="516" t="e">
        <f>'CA2 Detail'!I293-'Prior Year - CA2'!I293</f>
        <v>#N/A</v>
      </c>
      <c r="J293" s="516" t="e">
        <f>'CA2 Detail'!J293-'Prior Year - CA2'!J293</f>
        <v>#N/A</v>
      </c>
      <c r="K293" s="516" t="e">
        <f>'CA2 Detail'!K293-'Prior Year - CA2'!K293</f>
        <v>#N/A</v>
      </c>
      <c r="L293" s="516">
        <f>'CA2 Detail'!L293-'Prior Year - CA2'!L293</f>
        <v>0</v>
      </c>
      <c r="M293" s="516" t="e">
        <f>'CA2 Detail'!M293-'Prior Year - CA2'!M293</f>
        <v>#N/A</v>
      </c>
      <c r="N293" s="516" t="e">
        <f>'CA2 Detail'!N293-'Prior Year - CA2'!N293</f>
        <v>#N/A</v>
      </c>
      <c r="O293" s="516" t="e">
        <f>'CA2 Detail'!O293-'Prior Year - CA2'!O293</f>
        <v>#N/A</v>
      </c>
      <c r="P293" s="516" t="e">
        <f>'CA2 Detail'!P293-'Prior Year - CA2'!P293</f>
        <v>#N/A</v>
      </c>
      <c r="Q293" s="516" t="e">
        <f>'CA2 Detail'!Q293-'Prior Year - CA2'!Q293</f>
        <v>#N/A</v>
      </c>
      <c r="R293" s="516" t="e">
        <f>'CA2 Detail'!R293-'Prior Year - CA2'!R293</f>
        <v>#N/A</v>
      </c>
      <c r="S293" s="516" t="e">
        <f>'CA2 Detail'!S293-'Prior Year - CA2'!S293</f>
        <v>#N/A</v>
      </c>
      <c r="T293" s="516" t="e">
        <f>'CA2 Detail'!T293-'Prior Year - CA2'!T293</f>
        <v>#N/A</v>
      </c>
      <c r="U293" s="516" t="e">
        <f>'CA2 Detail'!U293-'Prior Year - CA2'!U293</f>
        <v>#N/A</v>
      </c>
      <c r="V293" s="67">
        <v>86</v>
      </c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</row>
    <row r="294" spans="1:40">
      <c r="A294" s="35" t="s">
        <v>130</v>
      </c>
      <c r="B294" s="516" t="e">
        <f>'CA2 Detail'!B294-'Prior Year - CA2'!B294</f>
        <v>#N/A</v>
      </c>
      <c r="C294" s="516" t="e">
        <f>'CA2 Detail'!C294-'Prior Year - CA2'!C294</f>
        <v>#N/A</v>
      </c>
      <c r="D294" s="516" t="e">
        <f>'CA2 Detail'!D294-'Prior Year - CA2'!D294</f>
        <v>#N/A</v>
      </c>
      <c r="E294" s="516" t="e">
        <f>'CA2 Detail'!E294-'Prior Year - CA2'!E294</f>
        <v>#N/A</v>
      </c>
      <c r="F294" s="516" t="e">
        <f>'CA2 Detail'!F294-'Prior Year - CA2'!F294</f>
        <v>#N/A</v>
      </c>
      <c r="G294" s="516" t="e">
        <f>'CA2 Detail'!G294-'Prior Year - CA2'!G294</f>
        <v>#N/A</v>
      </c>
      <c r="H294" s="516"/>
      <c r="I294" s="516" t="e">
        <f>'CA2 Detail'!I294-'Prior Year - CA2'!I294</f>
        <v>#N/A</v>
      </c>
      <c r="J294" s="516" t="e">
        <f>'CA2 Detail'!J294-'Prior Year - CA2'!J294</f>
        <v>#N/A</v>
      </c>
      <c r="K294" s="516" t="e">
        <f>'CA2 Detail'!K294-'Prior Year - CA2'!K294</f>
        <v>#N/A</v>
      </c>
      <c r="L294" s="516">
        <f>'CA2 Detail'!L294-'Prior Year - CA2'!L294</f>
        <v>0</v>
      </c>
      <c r="M294" s="516" t="e">
        <f>'CA2 Detail'!M294-'Prior Year - CA2'!M294</f>
        <v>#N/A</v>
      </c>
      <c r="N294" s="516" t="e">
        <f>'CA2 Detail'!N294-'Prior Year - CA2'!N294</f>
        <v>#N/A</v>
      </c>
      <c r="O294" s="516" t="e">
        <f>'CA2 Detail'!O294-'Prior Year - CA2'!O294</f>
        <v>#N/A</v>
      </c>
      <c r="P294" s="516" t="e">
        <f>'CA2 Detail'!P294-'Prior Year - CA2'!P294</f>
        <v>#N/A</v>
      </c>
      <c r="Q294" s="516" t="e">
        <f>'CA2 Detail'!Q294-'Prior Year - CA2'!Q294</f>
        <v>#N/A</v>
      </c>
      <c r="R294" s="516" t="e">
        <f>'CA2 Detail'!R294-'Prior Year - CA2'!R294</f>
        <v>#N/A</v>
      </c>
      <c r="S294" s="516" t="e">
        <f>'CA2 Detail'!S294-'Prior Year - CA2'!S294</f>
        <v>#N/A</v>
      </c>
      <c r="T294" s="516" t="e">
        <f>'CA2 Detail'!T294-'Prior Year - CA2'!T294</f>
        <v>#N/A</v>
      </c>
      <c r="U294" s="516" t="e">
        <f>'CA2 Detail'!U294-'Prior Year - CA2'!U294</f>
        <v>#N/A</v>
      </c>
      <c r="V294" s="67">
        <v>87</v>
      </c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</row>
    <row r="295" spans="1:40">
      <c r="A295" s="35" t="s">
        <v>131</v>
      </c>
      <c r="B295" s="516" t="e">
        <f>'CA2 Detail'!B295-'Prior Year - CA2'!B295</f>
        <v>#N/A</v>
      </c>
      <c r="C295" s="516" t="e">
        <f>'CA2 Detail'!C295-'Prior Year - CA2'!C295</f>
        <v>#N/A</v>
      </c>
      <c r="D295" s="516" t="e">
        <f>'CA2 Detail'!D295-'Prior Year - CA2'!D295</f>
        <v>#N/A</v>
      </c>
      <c r="E295" s="516" t="e">
        <f>'CA2 Detail'!E295-'Prior Year - CA2'!E295</f>
        <v>#N/A</v>
      </c>
      <c r="F295" s="516" t="e">
        <f>'CA2 Detail'!F295-'Prior Year - CA2'!F295</f>
        <v>#N/A</v>
      </c>
      <c r="G295" s="516" t="e">
        <f>'CA2 Detail'!G295-'Prior Year - CA2'!G295</f>
        <v>#N/A</v>
      </c>
      <c r="H295" s="516"/>
      <c r="I295" s="516" t="e">
        <f>'CA2 Detail'!I295-'Prior Year - CA2'!I295</f>
        <v>#N/A</v>
      </c>
      <c r="J295" s="516" t="e">
        <f>'CA2 Detail'!J295-'Prior Year - CA2'!J295</f>
        <v>#N/A</v>
      </c>
      <c r="K295" s="516" t="e">
        <f>'CA2 Detail'!K295-'Prior Year - CA2'!K295</f>
        <v>#N/A</v>
      </c>
      <c r="L295" s="516">
        <f>'CA2 Detail'!L295-'Prior Year - CA2'!L295</f>
        <v>0</v>
      </c>
      <c r="M295" s="516" t="e">
        <f>'CA2 Detail'!M295-'Prior Year - CA2'!M295</f>
        <v>#N/A</v>
      </c>
      <c r="N295" s="516" t="e">
        <f>'CA2 Detail'!N295-'Prior Year - CA2'!N295</f>
        <v>#N/A</v>
      </c>
      <c r="O295" s="516" t="e">
        <f>'CA2 Detail'!O295-'Prior Year - CA2'!O295</f>
        <v>#N/A</v>
      </c>
      <c r="P295" s="516" t="e">
        <f>'CA2 Detail'!P295-'Prior Year - CA2'!P295</f>
        <v>#N/A</v>
      </c>
      <c r="Q295" s="516" t="e">
        <f>'CA2 Detail'!Q295-'Prior Year - CA2'!Q295</f>
        <v>#N/A</v>
      </c>
      <c r="R295" s="516" t="e">
        <f>'CA2 Detail'!R295-'Prior Year - CA2'!R295</f>
        <v>#N/A</v>
      </c>
      <c r="S295" s="516" t="e">
        <f>'CA2 Detail'!S295-'Prior Year - CA2'!S295</f>
        <v>#N/A</v>
      </c>
      <c r="T295" s="516" t="e">
        <f>'CA2 Detail'!T295-'Prior Year - CA2'!T295</f>
        <v>#N/A</v>
      </c>
      <c r="U295" s="516" t="e">
        <f>'CA2 Detail'!U295-'Prior Year - CA2'!U295</f>
        <v>#N/A</v>
      </c>
      <c r="V295" s="67">
        <v>88</v>
      </c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</row>
    <row r="296" spans="1:40">
      <c r="A296" s="35" t="s">
        <v>44</v>
      </c>
      <c r="B296" s="516" t="e">
        <f>'CA2 Detail'!B296-'Prior Year - CA2'!B296</f>
        <v>#N/A</v>
      </c>
      <c r="C296" s="516" t="e">
        <f>'CA2 Detail'!C296-'Prior Year - CA2'!C296</f>
        <v>#N/A</v>
      </c>
      <c r="D296" s="516" t="e">
        <f>'CA2 Detail'!D296-'Prior Year - CA2'!D296</f>
        <v>#N/A</v>
      </c>
      <c r="E296" s="516" t="e">
        <f>'CA2 Detail'!E296-'Prior Year - CA2'!E296</f>
        <v>#N/A</v>
      </c>
      <c r="F296" s="516" t="e">
        <f>'CA2 Detail'!F296-'Prior Year - CA2'!F296</f>
        <v>#N/A</v>
      </c>
      <c r="G296" s="516" t="e">
        <f>'CA2 Detail'!G296-'Prior Year - CA2'!G296</f>
        <v>#N/A</v>
      </c>
      <c r="H296" s="516"/>
      <c r="I296" s="516" t="e">
        <f>'CA2 Detail'!I296-'Prior Year - CA2'!I296</f>
        <v>#N/A</v>
      </c>
      <c r="J296" s="516" t="e">
        <f>'CA2 Detail'!J296-'Prior Year - CA2'!J296</f>
        <v>#N/A</v>
      </c>
      <c r="K296" s="516" t="e">
        <f>'CA2 Detail'!K296-'Prior Year - CA2'!K296</f>
        <v>#N/A</v>
      </c>
      <c r="L296" s="516">
        <f>'CA2 Detail'!L296-'Prior Year - CA2'!L296</f>
        <v>0</v>
      </c>
      <c r="M296" s="516" t="e">
        <f>'CA2 Detail'!M296-'Prior Year - CA2'!M296</f>
        <v>#N/A</v>
      </c>
      <c r="N296" s="516" t="e">
        <f>'CA2 Detail'!N296-'Prior Year - CA2'!N296</f>
        <v>#N/A</v>
      </c>
      <c r="O296" s="516" t="e">
        <f>'CA2 Detail'!O296-'Prior Year - CA2'!O296</f>
        <v>#N/A</v>
      </c>
      <c r="P296" s="516" t="e">
        <f>'CA2 Detail'!P296-'Prior Year - CA2'!P296</f>
        <v>#N/A</v>
      </c>
      <c r="Q296" s="516" t="e">
        <f>'CA2 Detail'!Q296-'Prior Year - CA2'!Q296</f>
        <v>#N/A</v>
      </c>
      <c r="R296" s="516" t="e">
        <f>'CA2 Detail'!R296-'Prior Year - CA2'!R296</f>
        <v>#N/A</v>
      </c>
      <c r="S296" s="516" t="e">
        <f>'CA2 Detail'!S296-'Prior Year - CA2'!S296</f>
        <v>#N/A</v>
      </c>
      <c r="T296" s="516" t="e">
        <f>'CA2 Detail'!T296-'Prior Year - CA2'!T296</f>
        <v>#N/A</v>
      </c>
      <c r="U296" s="516" t="e">
        <f>'CA2 Detail'!U296-'Prior Year - CA2'!U296</f>
        <v>#N/A</v>
      </c>
      <c r="V296" s="67">
        <v>89</v>
      </c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</row>
    <row r="297" spans="1:40" ht="15.75">
      <c r="A297" s="39"/>
      <c r="B297" s="509"/>
      <c r="C297" s="510"/>
      <c r="D297" s="510"/>
      <c r="E297" s="510"/>
      <c r="F297" s="509"/>
      <c r="G297" s="509"/>
      <c r="H297" s="509"/>
      <c r="I297" s="511"/>
      <c r="J297" s="511"/>
      <c r="K297" s="511"/>
      <c r="L297" s="512" t="s">
        <v>141</v>
      </c>
      <c r="M297" s="509"/>
      <c r="N297" s="509"/>
      <c r="O297" s="509"/>
      <c r="P297" s="509"/>
      <c r="Q297" s="510"/>
      <c r="R297" s="510"/>
      <c r="S297" s="510"/>
      <c r="T297" s="510"/>
      <c r="U297" s="509"/>
      <c r="V297" s="67">
        <v>90</v>
      </c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</row>
    <row r="298" spans="1:40" ht="15.75">
      <c r="A298" s="860" t="s">
        <v>45</v>
      </c>
      <c r="B298" s="865" t="e">
        <f>'CA2 Detail'!B298-'Prior Year - CA2'!B298</f>
        <v>#N/A</v>
      </c>
      <c r="C298" s="865" t="e">
        <f>'CA2 Detail'!C298-'Prior Year - CA2'!C298</f>
        <v>#N/A</v>
      </c>
      <c r="D298" s="865" t="e">
        <f>'CA2 Detail'!D298-'Prior Year - CA2'!D298</f>
        <v>#N/A</v>
      </c>
      <c r="E298" s="865" t="e">
        <f>'CA2 Detail'!E298-'Prior Year - CA2'!E298</f>
        <v>#N/A</v>
      </c>
      <c r="F298" s="865" t="e">
        <f>'CA2 Detail'!F298-'Prior Year - CA2'!F298</f>
        <v>#N/A</v>
      </c>
      <c r="G298" s="865" t="e">
        <f>'CA2 Detail'!G298-'Prior Year - CA2'!G298</f>
        <v>#N/A</v>
      </c>
      <c r="H298" s="863"/>
      <c r="I298" s="865" t="e">
        <f>'CA2 Detail'!I298-'Prior Year - CA2'!I298</f>
        <v>#N/A</v>
      </c>
      <c r="J298" s="865" t="e">
        <f>'CA2 Detail'!J298-'Prior Year - CA2'!J298</f>
        <v>#N/A</v>
      </c>
      <c r="K298" s="865" t="e">
        <f>'CA2 Detail'!K298-'Prior Year - CA2'!K298</f>
        <v>#N/A</v>
      </c>
      <c r="L298" s="865">
        <f>'CA2 Detail'!L298-'Prior Year - CA2'!L298</f>
        <v>0</v>
      </c>
      <c r="M298" s="865" t="e">
        <f>'CA2 Detail'!M298-'Prior Year - CA2'!M298</f>
        <v>#N/A</v>
      </c>
      <c r="N298" s="865" t="e">
        <f>'CA2 Detail'!N298-'Prior Year - CA2'!N298</f>
        <v>#N/A</v>
      </c>
      <c r="O298" s="865" t="e">
        <f>'CA2 Detail'!O298-'Prior Year - CA2'!O298</f>
        <v>#N/A</v>
      </c>
      <c r="P298" s="865" t="e">
        <f>'CA2 Detail'!P298-'Prior Year - CA2'!P298</f>
        <v>#N/A</v>
      </c>
      <c r="Q298" s="865" t="e">
        <f>'CA2 Detail'!Q298-'Prior Year - CA2'!Q298</f>
        <v>#N/A</v>
      </c>
      <c r="R298" s="865" t="e">
        <f>'CA2 Detail'!R298-'Prior Year - CA2'!R298</f>
        <v>#N/A</v>
      </c>
      <c r="S298" s="865" t="e">
        <f>'CA2 Detail'!S298-'Prior Year - CA2'!S298</f>
        <v>#N/A</v>
      </c>
      <c r="T298" s="865" t="e">
        <f>'CA2 Detail'!T298-'Prior Year - CA2'!T298</f>
        <v>#N/A</v>
      </c>
      <c r="U298" s="865" t="e">
        <f>'CA2 Detail'!U298-'Prior Year - CA2'!U298</f>
        <v>#N/A</v>
      </c>
      <c r="V298" s="67">
        <v>91</v>
      </c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</row>
    <row r="299" spans="1:40" ht="15.75">
      <c r="A299" s="39"/>
      <c r="B299" s="515"/>
      <c r="C299" s="87"/>
      <c r="D299" s="87"/>
      <c r="E299" s="87"/>
      <c r="F299" s="515"/>
      <c r="G299" s="515"/>
      <c r="H299" s="515"/>
      <c r="I299" s="516"/>
      <c r="J299" s="516"/>
      <c r="K299" s="516"/>
      <c r="L299" s="517"/>
      <c r="M299" s="515"/>
      <c r="N299" s="515"/>
      <c r="O299" s="515"/>
      <c r="P299" s="515"/>
      <c r="Q299" s="87"/>
      <c r="R299" s="87"/>
      <c r="S299" s="87"/>
      <c r="T299" s="87"/>
      <c r="U299" s="515"/>
      <c r="V299" s="67">
        <v>92</v>
      </c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</row>
    <row r="300" spans="1:40" ht="15.75">
      <c r="A300" s="39" t="s">
        <v>46</v>
      </c>
      <c r="B300" s="515"/>
      <c r="C300" s="87"/>
      <c r="D300" s="87"/>
      <c r="E300" s="87"/>
      <c r="F300" s="515"/>
      <c r="G300" s="515"/>
      <c r="H300" s="515"/>
      <c r="I300" s="516"/>
      <c r="J300" s="516"/>
      <c r="K300" s="516"/>
      <c r="L300" s="517"/>
      <c r="M300" s="515"/>
      <c r="N300" s="515"/>
      <c r="O300" s="515"/>
      <c r="P300" s="515"/>
      <c r="Q300" s="87"/>
      <c r="R300" s="87"/>
      <c r="S300" s="87"/>
      <c r="T300" s="87"/>
      <c r="U300" s="515"/>
      <c r="V300" s="67">
        <v>93</v>
      </c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</row>
    <row r="301" spans="1:40" ht="15.75">
      <c r="A301" s="39"/>
      <c r="B301" s="509"/>
      <c r="C301" s="510"/>
      <c r="D301" s="510"/>
      <c r="E301" s="510"/>
      <c r="F301" s="509"/>
      <c r="G301" s="509"/>
      <c r="H301" s="509"/>
      <c r="I301" s="527"/>
      <c r="J301" s="527"/>
      <c r="K301" s="527"/>
      <c r="L301" s="541"/>
      <c r="M301" s="509"/>
      <c r="N301" s="509"/>
      <c r="O301" s="542"/>
      <c r="P301" s="509"/>
      <c r="Q301" s="510"/>
      <c r="R301" s="510"/>
      <c r="S301" s="510"/>
      <c r="T301" s="510"/>
      <c r="U301" s="509"/>
      <c r="V301" s="67">
        <v>94</v>
      </c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</row>
    <row r="302" spans="1:40" ht="15.75">
      <c r="A302" s="860" t="s">
        <v>48</v>
      </c>
      <c r="B302" s="865" t="e">
        <f>'CA2 Detail'!B302-'Prior Year - CA2'!B302</f>
        <v>#N/A</v>
      </c>
      <c r="C302" s="865" t="e">
        <f>'CA2 Detail'!C302-'Prior Year - CA2'!C302</f>
        <v>#N/A</v>
      </c>
      <c r="D302" s="865" t="e">
        <f>'CA2 Detail'!D302-'Prior Year - CA2'!D302</f>
        <v>#N/A</v>
      </c>
      <c r="E302" s="865" t="e">
        <f>'CA2 Detail'!E302-'Prior Year - CA2'!E302</f>
        <v>#N/A</v>
      </c>
      <c r="F302" s="865" t="e">
        <f>'CA2 Detail'!F302-'Prior Year - CA2'!F302</f>
        <v>#N/A</v>
      </c>
      <c r="G302" s="865" t="e">
        <f>'CA2 Detail'!G302-'Prior Year - CA2'!G302</f>
        <v>#N/A</v>
      </c>
      <c r="H302" s="863"/>
      <c r="I302" s="864" t="s">
        <v>161</v>
      </c>
      <c r="J302" s="864" t="s">
        <v>161</v>
      </c>
      <c r="K302" s="865" t="e">
        <f>'CA2 Detail'!K302-'Prior Year - CA2'!K302</f>
        <v>#N/A</v>
      </c>
      <c r="L302" s="865">
        <f>'CA2 Detail'!L302-'Prior Year - CA2'!L302</f>
        <v>0</v>
      </c>
      <c r="M302" s="865" t="e">
        <f>'CA2 Detail'!M302-'Prior Year - CA2'!M302</f>
        <v>#N/A</v>
      </c>
      <c r="N302" s="865" t="e">
        <f>'CA2 Detail'!N302-'Prior Year - CA2'!N302</f>
        <v>#N/A</v>
      </c>
      <c r="O302" s="865" t="e">
        <f>'CA2 Detail'!O302-'Prior Year - CA2'!O302</f>
        <v>#N/A</v>
      </c>
      <c r="P302" s="865" t="e">
        <f>'CA2 Detail'!P302-'Prior Year - CA2'!P302</f>
        <v>#N/A</v>
      </c>
      <c r="Q302" s="865" t="e">
        <f>'CA2 Detail'!Q302-'Prior Year - CA2'!Q302</f>
        <v>#N/A</v>
      </c>
      <c r="R302" s="865" t="e">
        <f>'CA2 Detail'!R302-'Prior Year - CA2'!R302</f>
        <v>#N/A</v>
      </c>
      <c r="S302" s="865" t="e">
        <f>'CA2 Detail'!S302-'Prior Year - CA2'!S302</f>
        <v>#N/A</v>
      </c>
      <c r="T302" s="865" t="e">
        <f>'CA2 Detail'!T302-'Prior Year - CA2'!T302</f>
        <v>#N/A</v>
      </c>
      <c r="U302" s="865" t="e">
        <f>'CA2 Detail'!U302-'Prior Year - CA2'!U302</f>
        <v>#N/A</v>
      </c>
      <c r="V302" s="67">
        <v>95</v>
      </c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</row>
    <row r="303" spans="1:40" ht="15.75">
      <c r="A303" s="39"/>
      <c r="B303" s="515"/>
      <c r="C303" s="87"/>
      <c r="D303" s="87"/>
      <c r="E303" s="87"/>
      <c r="F303" s="515"/>
      <c r="G303" s="515"/>
      <c r="H303" s="515"/>
      <c r="I303" s="525"/>
      <c r="J303" s="525"/>
      <c r="K303" s="525"/>
      <c r="L303" s="544"/>
      <c r="M303" s="515"/>
      <c r="N303" s="515"/>
      <c r="O303" s="533"/>
      <c r="P303" s="515"/>
      <c r="Q303" s="87"/>
      <c r="R303" s="87"/>
      <c r="S303" s="87"/>
      <c r="T303" s="87"/>
      <c r="U303" s="515"/>
      <c r="V303" s="67">
        <v>96</v>
      </c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</row>
    <row r="304" spans="1:40" ht="15.75">
      <c r="A304" s="39" t="s">
        <v>49</v>
      </c>
      <c r="B304" s="515"/>
      <c r="C304" s="87"/>
      <c r="D304" s="87"/>
      <c r="E304" s="87"/>
      <c r="F304" s="515"/>
      <c r="G304" s="515"/>
      <c r="H304" s="515"/>
      <c r="I304" s="525"/>
      <c r="J304" s="525"/>
      <c r="K304" s="525"/>
      <c r="L304" s="544"/>
      <c r="M304" s="515"/>
      <c r="N304" s="515"/>
      <c r="O304" s="533"/>
      <c r="P304" s="515"/>
      <c r="Q304" s="87"/>
      <c r="R304" s="87"/>
      <c r="S304" s="87"/>
      <c r="T304" s="87"/>
      <c r="U304" s="515"/>
      <c r="V304" s="67">
        <v>97</v>
      </c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</row>
    <row r="305" spans="1:40" ht="15.75">
      <c r="A305" s="35" t="s">
        <v>50</v>
      </c>
      <c r="B305" s="516" t="e">
        <f>'CA2 Detail'!B305-'Prior Year - CA2'!B305</f>
        <v>#N/A</v>
      </c>
      <c r="C305" s="516" t="e">
        <f>'CA2 Detail'!C305-'Prior Year - CA2'!C305</f>
        <v>#N/A</v>
      </c>
      <c r="D305" s="516" t="e">
        <f>'CA2 Detail'!D305-'Prior Year - CA2'!D305</f>
        <v>#N/A</v>
      </c>
      <c r="E305" s="516" t="e">
        <f>'CA2 Detail'!E305-'Prior Year - CA2'!E305</f>
        <v>#N/A</v>
      </c>
      <c r="F305" s="516" t="e">
        <f>'CA2 Detail'!F305-'Prior Year - CA2'!F305</f>
        <v>#N/A</v>
      </c>
      <c r="G305" s="516" t="e">
        <f>'CA2 Detail'!G305-'Prior Year - CA2'!G305</f>
        <v>#N/A</v>
      </c>
      <c r="H305" s="515"/>
      <c r="I305" s="516" t="e">
        <f>'CA2 Detail'!I305-'Prior Year - CA2'!I305</f>
        <v>#N/A</v>
      </c>
      <c r="J305" s="516" t="e">
        <f>'CA2 Detail'!J305-'Prior Year - CA2'!J305</f>
        <v>#N/A</v>
      </c>
      <c r="K305" s="516" t="e">
        <f>'CA2 Detail'!K305-'Prior Year - CA2'!K305</f>
        <v>#N/A</v>
      </c>
      <c r="L305" s="516">
        <f>'CA2 Detail'!L305-'Prior Year - CA2'!L305</f>
        <v>0</v>
      </c>
      <c r="M305" s="516" t="e">
        <f>'CA2 Detail'!M305-'Prior Year - CA2'!M305</f>
        <v>#N/A</v>
      </c>
      <c r="N305" s="516" t="e">
        <f>'CA2 Detail'!N305-'Prior Year - CA2'!N305</f>
        <v>#N/A</v>
      </c>
      <c r="O305" s="516" t="e">
        <f>'CA2 Detail'!O305-'Prior Year - CA2'!O305</f>
        <v>#N/A</v>
      </c>
      <c r="P305" s="516" t="e">
        <f>'CA2 Detail'!P305-'Prior Year - CA2'!P305</f>
        <v>#N/A</v>
      </c>
      <c r="Q305" s="516" t="e">
        <f>'CA2 Detail'!Q305-'Prior Year - CA2'!Q305</f>
        <v>#N/A</v>
      </c>
      <c r="R305" s="516" t="e">
        <f>'CA2 Detail'!R305-'Prior Year - CA2'!R305</f>
        <v>#N/A</v>
      </c>
      <c r="S305" s="516" t="e">
        <f>'CA2 Detail'!S305-'Prior Year - CA2'!S305</f>
        <v>#N/A</v>
      </c>
      <c r="T305" s="516" t="e">
        <f>'CA2 Detail'!T305-'Prior Year - CA2'!T305</f>
        <v>#N/A</v>
      </c>
      <c r="U305" s="516" t="e">
        <f>'CA2 Detail'!U305-'Prior Year - CA2'!U305</f>
        <v>#N/A</v>
      </c>
      <c r="V305" s="67">
        <v>98</v>
      </c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</row>
    <row r="306" spans="1:40" ht="15.75">
      <c r="A306" s="35" t="s">
        <v>51</v>
      </c>
      <c r="B306" s="516" t="e">
        <f>'CA2 Detail'!B306-'Prior Year - CA2'!B306</f>
        <v>#N/A</v>
      </c>
      <c r="C306" s="516" t="e">
        <f>'CA2 Detail'!C306-'Prior Year - CA2'!C306</f>
        <v>#N/A</v>
      </c>
      <c r="D306" s="516" t="e">
        <f>'CA2 Detail'!D306-'Prior Year - CA2'!D306</f>
        <v>#N/A</v>
      </c>
      <c r="E306" s="516" t="e">
        <f>'CA2 Detail'!E306-'Prior Year - CA2'!E306</f>
        <v>#N/A</v>
      </c>
      <c r="F306" s="516" t="e">
        <f>'CA2 Detail'!F306-'Prior Year - CA2'!F306</f>
        <v>#N/A</v>
      </c>
      <c r="G306" s="516" t="e">
        <f>'CA2 Detail'!G306-'Prior Year - CA2'!G306</f>
        <v>#N/A</v>
      </c>
      <c r="H306" s="515"/>
      <c r="I306" s="516" t="e">
        <f>'CA2 Detail'!I306-'Prior Year - CA2'!I306</f>
        <v>#N/A</v>
      </c>
      <c r="J306" s="516" t="e">
        <f>'CA2 Detail'!J306-'Prior Year - CA2'!J306</f>
        <v>#N/A</v>
      </c>
      <c r="K306" s="516" t="e">
        <f>'CA2 Detail'!K306-'Prior Year - CA2'!K306</f>
        <v>#N/A</v>
      </c>
      <c r="L306" s="516">
        <f>'CA2 Detail'!L306-'Prior Year - CA2'!L306</f>
        <v>0</v>
      </c>
      <c r="M306" s="516" t="e">
        <f>'CA2 Detail'!M306-'Prior Year - CA2'!M306</f>
        <v>#N/A</v>
      </c>
      <c r="N306" s="516" t="e">
        <f>'CA2 Detail'!N306-'Prior Year - CA2'!N306</f>
        <v>#N/A</v>
      </c>
      <c r="O306" s="516" t="e">
        <f>'CA2 Detail'!O306-'Prior Year - CA2'!O306</f>
        <v>#N/A</v>
      </c>
      <c r="P306" s="516" t="e">
        <f>'CA2 Detail'!P306-'Prior Year - CA2'!P306</f>
        <v>#N/A</v>
      </c>
      <c r="Q306" s="516" t="e">
        <f>'CA2 Detail'!Q306-'Prior Year - CA2'!Q306</f>
        <v>#N/A</v>
      </c>
      <c r="R306" s="516" t="e">
        <f>'CA2 Detail'!R306-'Prior Year - CA2'!R306</f>
        <v>#N/A</v>
      </c>
      <c r="S306" s="516" t="e">
        <f>'CA2 Detail'!S306-'Prior Year - CA2'!S306</f>
        <v>#N/A</v>
      </c>
      <c r="T306" s="516" t="e">
        <f>'CA2 Detail'!T306-'Prior Year - CA2'!T306</f>
        <v>#N/A</v>
      </c>
      <c r="U306" s="516" t="e">
        <f>'CA2 Detail'!U306-'Prior Year - CA2'!U306</f>
        <v>#N/A</v>
      </c>
      <c r="V306" s="67">
        <v>99</v>
      </c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</row>
    <row r="307" spans="1:40" ht="15.75">
      <c r="A307" s="35"/>
      <c r="B307" s="516"/>
      <c r="C307" s="516"/>
      <c r="D307" s="516"/>
      <c r="E307" s="516"/>
      <c r="F307" s="516"/>
      <c r="G307" s="516"/>
      <c r="H307" s="515"/>
      <c r="I307" s="516"/>
      <c r="J307" s="516"/>
      <c r="K307" s="516"/>
      <c r="L307" s="516"/>
      <c r="M307" s="516"/>
      <c r="N307" s="516"/>
      <c r="O307" s="516"/>
      <c r="P307" s="516"/>
      <c r="Q307" s="516"/>
      <c r="R307" s="516"/>
      <c r="S307" s="516"/>
      <c r="T307" s="516"/>
      <c r="U307" s="516"/>
      <c r="V307" s="67">
        <v>100</v>
      </c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</row>
    <row r="308" spans="1:40" ht="15.75">
      <c r="A308" s="860" t="s">
        <v>52</v>
      </c>
      <c r="B308" s="865" t="e">
        <f>'CA2 Detail'!B308-'Prior Year - CA2'!B308</f>
        <v>#N/A</v>
      </c>
      <c r="C308" s="865" t="e">
        <f>'CA2 Detail'!C308-'Prior Year - CA2'!C308</f>
        <v>#N/A</v>
      </c>
      <c r="D308" s="865" t="e">
        <f>'CA2 Detail'!D308-'Prior Year - CA2'!D308</f>
        <v>#N/A</v>
      </c>
      <c r="E308" s="865" t="e">
        <f>'CA2 Detail'!E308-'Prior Year - CA2'!E308</f>
        <v>#N/A</v>
      </c>
      <c r="F308" s="865" t="e">
        <f>'CA2 Detail'!F308-'Prior Year - CA2'!F308</f>
        <v>#N/A</v>
      </c>
      <c r="G308" s="865" t="e">
        <f>'CA2 Detail'!G308-'Prior Year - CA2'!G308</f>
        <v>#N/A</v>
      </c>
      <c r="H308" s="863"/>
      <c r="I308" s="865" t="e">
        <f>'CA2 Detail'!I308-'Prior Year - CA2'!I308</f>
        <v>#N/A</v>
      </c>
      <c r="J308" s="865" t="e">
        <f>'CA2 Detail'!J308-'Prior Year - CA2'!J308</f>
        <v>#N/A</v>
      </c>
      <c r="K308" s="865" t="e">
        <f>'CA2 Detail'!K308-'Prior Year - CA2'!K308</f>
        <v>#N/A</v>
      </c>
      <c r="L308" s="865">
        <f>'CA2 Detail'!L308-'Prior Year - CA2'!L308</f>
        <v>0</v>
      </c>
      <c r="M308" s="865" t="e">
        <f>'CA2 Detail'!M308-'Prior Year - CA2'!M308</f>
        <v>#N/A</v>
      </c>
      <c r="N308" s="865" t="e">
        <f>'CA2 Detail'!N308-'Prior Year - CA2'!N308</f>
        <v>#N/A</v>
      </c>
      <c r="O308" s="865" t="e">
        <f>'CA2 Detail'!O308-'Prior Year - CA2'!O308</f>
        <v>#N/A</v>
      </c>
      <c r="P308" s="865" t="e">
        <f>'CA2 Detail'!P308-'Prior Year - CA2'!P308</f>
        <v>#N/A</v>
      </c>
      <c r="Q308" s="865" t="e">
        <f>'CA2 Detail'!Q308-'Prior Year - CA2'!Q308</f>
        <v>#N/A</v>
      </c>
      <c r="R308" s="865" t="e">
        <f>'CA2 Detail'!R308-'Prior Year - CA2'!R308</f>
        <v>#N/A</v>
      </c>
      <c r="S308" s="865" t="e">
        <f>'CA2 Detail'!S308-'Prior Year - CA2'!S308</f>
        <v>#N/A</v>
      </c>
      <c r="T308" s="865" t="e">
        <f>'CA2 Detail'!T308-'Prior Year - CA2'!T308</f>
        <v>#N/A</v>
      </c>
      <c r="U308" s="865" t="e">
        <f>'CA2 Detail'!U308-'Prior Year - CA2'!U308</f>
        <v>#N/A</v>
      </c>
      <c r="V308" s="67">
        <v>101</v>
      </c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</row>
    <row r="309" spans="1:40" ht="15.75">
      <c r="A309" s="39"/>
      <c r="B309" s="515"/>
      <c r="C309" s="87"/>
      <c r="D309" s="87"/>
      <c r="E309" s="87"/>
      <c r="F309" s="515"/>
      <c r="G309" s="515"/>
      <c r="H309" s="515"/>
      <c r="I309" s="525"/>
      <c r="J309" s="525"/>
      <c r="K309" s="525"/>
      <c r="L309" s="517"/>
      <c r="M309" s="515"/>
      <c r="N309" s="515"/>
      <c r="O309" s="533"/>
      <c r="P309" s="515"/>
      <c r="Q309" s="87"/>
      <c r="R309" s="87"/>
      <c r="S309" s="87"/>
      <c r="T309" s="87"/>
      <c r="U309" s="515"/>
      <c r="V309" s="67">
        <v>102</v>
      </c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</row>
    <row r="310" spans="1:40" ht="15.75">
      <c r="A310" s="39" t="s">
        <v>53</v>
      </c>
      <c r="B310" s="515"/>
      <c r="C310" s="87"/>
      <c r="D310" s="87"/>
      <c r="E310" s="87"/>
      <c r="F310" s="515"/>
      <c r="G310" s="515"/>
      <c r="H310" s="515"/>
      <c r="I310" s="525"/>
      <c r="J310" s="525"/>
      <c r="K310" s="525"/>
      <c r="L310" s="517"/>
      <c r="M310" s="515"/>
      <c r="N310" s="515"/>
      <c r="O310" s="533"/>
      <c r="P310" s="515"/>
      <c r="Q310" s="87"/>
      <c r="R310" s="87"/>
      <c r="S310" s="87"/>
      <c r="T310" s="87"/>
      <c r="U310" s="515"/>
      <c r="V310" s="67">
        <v>103</v>
      </c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</row>
    <row r="311" spans="1:40">
      <c r="A311" s="938" t="s">
        <v>589</v>
      </c>
      <c r="B311" s="516" t="e">
        <f>'CA2 Detail'!B311-'Prior Year - CA2'!B311</f>
        <v>#N/A</v>
      </c>
      <c r="C311" s="516" t="e">
        <f>'CA2 Detail'!C311-'Prior Year - CA2'!C311</f>
        <v>#N/A</v>
      </c>
      <c r="D311" s="516" t="e">
        <f>'CA2 Detail'!D311-'Prior Year - CA2'!D311</f>
        <v>#N/A</v>
      </c>
      <c r="E311" s="516" t="e">
        <f>'CA2 Detail'!E311-'Prior Year - CA2'!E311</f>
        <v>#N/A</v>
      </c>
      <c r="F311" s="516" t="e">
        <f>'CA2 Detail'!F311-'Prior Year - CA2'!F311</f>
        <v>#N/A</v>
      </c>
      <c r="G311" s="516" t="e">
        <f>'CA2 Detail'!G311-'Prior Year - CA2'!G311</f>
        <v>#N/A</v>
      </c>
      <c r="H311" s="516"/>
      <c r="I311" s="516" t="e">
        <f>'CA2 Detail'!I311-'Prior Year - CA2'!I311</f>
        <v>#N/A</v>
      </c>
      <c r="J311" s="545" t="s">
        <v>161</v>
      </c>
      <c r="K311" s="516" t="e">
        <f>'CA2 Detail'!K311-'Prior Year - CA2'!K311</f>
        <v>#N/A</v>
      </c>
      <c r="L311" s="516">
        <f>'CA2 Detail'!L311-'Prior Year - CA2'!L311</f>
        <v>0</v>
      </c>
      <c r="M311" s="516" t="e">
        <f>'CA2 Detail'!M311-'Prior Year - CA2'!M311</f>
        <v>#N/A</v>
      </c>
      <c r="N311" s="516" t="e">
        <f>'CA2 Detail'!N311-'Prior Year - CA2'!N311</f>
        <v>#N/A</v>
      </c>
      <c r="O311" s="516" t="e">
        <f>'CA2 Detail'!O311-'Prior Year - CA2'!O311</f>
        <v>#N/A</v>
      </c>
      <c r="P311" s="516" t="e">
        <f>'CA2 Detail'!P311-'Prior Year - CA2'!P311</f>
        <v>#N/A</v>
      </c>
      <c r="Q311" s="516" t="e">
        <f>'CA2 Detail'!Q311-'Prior Year - CA2'!Q311</f>
        <v>#N/A</v>
      </c>
      <c r="R311" s="516" t="e">
        <f>'CA2 Detail'!R311-'Prior Year - CA2'!R311</f>
        <v>#N/A</v>
      </c>
      <c r="S311" s="516" t="e">
        <f>'CA2 Detail'!S311-'Prior Year - CA2'!S311</f>
        <v>#N/A</v>
      </c>
      <c r="T311" s="516" t="e">
        <f>'CA2 Detail'!T311-'Prior Year - CA2'!T311</f>
        <v>#N/A</v>
      </c>
      <c r="U311" s="516" t="e">
        <f>'CA2 Detail'!U311-'Prior Year - CA2'!U311</f>
        <v>#N/A</v>
      </c>
      <c r="V311" s="67">
        <v>104</v>
      </c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</row>
    <row r="312" spans="1:40">
      <c r="A312" s="938" t="s">
        <v>411</v>
      </c>
      <c r="B312" s="516" t="e">
        <f>'CA2 Detail'!B312-'Prior Year - CA2'!B312</f>
        <v>#N/A</v>
      </c>
      <c r="C312" s="516" t="e">
        <f>'CA2 Detail'!C312-'Prior Year - CA2'!C312</f>
        <v>#N/A</v>
      </c>
      <c r="D312" s="516" t="e">
        <f>'CA2 Detail'!D312-'Prior Year - CA2'!D312</f>
        <v>#N/A</v>
      </c>
      <c r="E312" s="516" t="e">
        <f>'CA2 Detail'!E312-'Prior Year - CA2'!E312</f>
        <v>#N/A</v>
      </c>
      <c r="F312" s="516" t="e">
        <f>'CA2 Detail'!F312-'Prior Year - CA2'!F312</f>
        <v>#N/A</v>
      </c>
      <c r="G312" s="516" t="e">
        <f>'CA2 Detail'!G312-'Prior Year - CA2'!G312</f>
        <v>#N/A</v>
      </c>
      <c r="H312" s="516"/>
      <c r="I312" s="516" t="e">
        <f>'CA2 Detail'!I312-'Prior Year - CA2'!I312</f>
        <v>#N/A</v>
      </c>
      <c r="J312" s="545" t="s">
        <v>161</v>
      </c>
      <c r="K312" s="516" t="e">
        <f>'CA2 Detail'!K312-'Prior Year - CA2'!K312</f>
        <v>#N/A</v>
      </c>
      <c r="L312" s="516">
        <f>'CA2 Detail'!L312-'Prior Year - CA2'!L312</f>
        <v>0</v>
      </c>
      <c r="M312" s="516" t="e">
        <f>'CA2 Detail'!M312-'Prior Year - CA2'!M312</f>
        <v>#N/A</v>
      </c>
      <c r="N312" s="516" t="e">
        <f>'CA2 Detail'!N312-'Prior Year - CA2'!N312</f>
        <v>#N/A</v>
      </c>
      <c r="O312" s="516" t="e">
        <f>'CA2 Detail'!O312-'Prior Year - CA2'!O312</f>
        <v>#N/A</v>
      </c>
      <c r="P312" s="516" t="e">
        <f>'CA2 Detail'!P312-'Prior Year - CA2'!P312</f>
        <v>#N/A</v>
      </c>
      <c r="Q312" s="516" t="e">
        <f>'CA2 Detail'!Q312-'Prior Year - CA2'!Q312</f>
        <v>#N/A</v>
      </c>
      <c r="R312" s="516" t="e">
        <f>'CA2 Detail'!R312-'Prior Year - CA2'!R312</f>
        <v>#N/A</v>
      </c>
      <c r="S312" s="516" t="e">
        <f>'CA2 Detail'!S312-'Prior Year - CA2'!S312</f>
        <v>#N/A</v>
      </c>
      <c r="T312" s="516" t="e">
        <f>'CA2 Detail'!T312-'Prior Year - CA2'!T312</f>
        <v>#N/A</v>
      </c>
      <c r="U312" s="516" t="e">
        <f>'CA2 Detail'!U312-'Prior Year - CA2'!U312</f>
        <v>#N/A</v>
      </c>
      <c r="V312" s="67">
        <v>105</v>
      </c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</row>
    <row r="313" spans="1:40">
      <c r="A313" s="937" t="s">
        <v>590</v>
      </c>
      <c r="B313" s="516" t="e">
        <f>'CA2 Detail'!B313-'Prior Year - CA2'!B313</f>
        <v>#N/A</v>
      </c>
      <c r="C313" s="516" t="e">
        <f>'CA2 Detail'!C313-'Prior Year - CA2'!C313</f>
        <v>#N/A</v>
      </c>
      <c r="D313" s="516" t="e">
        <f>'CA2 Detail'!D313-'Prior Year - CA2'!D313</f>
        <v>#N/A</v>
      </c>
      <c r="E313" s="516" t="e">
        <f>'CA2 Detail'!E313-'Prior Year - CA2'!E313</f>
        <v>#N/A</v>
      </c>
      <c r="F313" s="516" t="e">
        <f>'CA2 Detail'!F313-'Prior Year - CA2'!F313</f>
        <v>#N/A</v>
      </c>
      <c r="G313" s="516" t="e">
        <f>'CA2 Detail'!G313-'Prior Year - CA2'!G313</f>
        <v>#N/A</v>
      </c>
      <c r="H313" s="516"/>
      <c r="I313" s="516" t="e">
        <f>'CA2 Detail'!I313-'Prior Year - CA2'!I313</f>
        <v>#N/A</v>
      </c>
      <c r="J313" s="545" t="s">
        <v>161</v>
      </c>
      <c r="K313" s="516" t="e">
        <f>'CA2 Detail'!K313-'Prior Year - CA2'!K313</f>
        <v>#N/A</v>
      </c>
      <c r="L313" s="516">
        <f>'CA2 Detail'!L313-'Prior Year - CA2'!L313</f>
        <v>0</v>
      </c>
      <c r="M313" s="516" t="e">
        <f>'CA2 Detail'!M313-'Prior Year - CA2'!M313</f>
        <v>#N/A</v>
      </c>
      <c r="N313" s="516" t="e">
        <f>'CA2 Detail'!N313-'Prior Year - CA2'!N313</f>
        <v>#N/A</v>
      </c>
      <c r="O313" s="516" t="e">
        <f>'CA2 Detail'!O313-'Prior Year - CA2'!O313</f>
        <v>#N/A</v>
      </c>
      <c r="P313" s="516" t="e">
        <f>'CA2 Detail'!P313-'Prior Year - CA2'!P313</f>
        <v>#N/A</v>
      </c>
      <c r="Q313" s="516" t="e">
        <f>'CA2 Detail'!Q313-'Prior Year - CA2'!Q313</f>
        <v>#N/A</v>
      </c>
      <c r="R313" s="516" t="e">
        <f>'CA2 Detail'!R313-'Prior Year - CA2'!R313</f>
        <v>#N/A</v>
      </c>
      <c r="S313" s="516" t="e">
        <f>'CA2 Detail'!S313-'Prior Year - CA2'!S313</f>
        <v>#N/A</v>
      </c>
      <c r="T313" s="516" t="e">
        <f>'CA2 Detail'!T313-'Prior Year - CA2'!T313</f>
        <v>#N/A</v>
      </c>
      <c r="U313" s="516" t="e">
        <f>'CA2 Detail'!U313-'Prior Year - CA2'!U313</f>
        <v>#N/A</v>
      </c>
      <c r="V313" s="67">
        <v>106</v>
      </c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</row>
    <row r="314" spans="1:40">
      <c r="A314" s="936" t="s">
        <v>412</v>
      </c>
      <c r="B314" s="516" t="e">
        <f>'CA2 Detail'!B314-'Prior Year - CA2'!B314</f>
        <v>#N/A</v>
      </c>
      <c r="C314" s="516" t="e">
        <f>'CA2 Detail'!C314-'Prior Year - CA2'!C314</f>
        <v>#N/A</v>
      </c>
      <c r="D314" s="516" t="e">
        <f>'CA2 Detail'!D314-'Prior Year - CA2'!D314</f>
        <v>#N/A</v>
      </c>
      <c r="E314" s="516" t="e">
        <f>'CA2 Detail'!E314-'Prior Year - CA2'!E314</f>
        <v>#N/A</v>
      </c>
      <c r="F314" s="516" t="e">
        <f>'CA2 Detail'!F314-'Prior Year - CA2'!F314</f>
        <v>#N/A</v>
      </c>
      <c r="G314" s="516" t="e">
        <f>'CA2 Detail'!G314-'Prior Year - CA2'!G314</f>
        <v>#N/A</v>
      </c>
      <c r="H314" s="516"/>
      <c r="I314" s="516" t="e">
        <f>'CA2 Detail'!I314-'Prior Year - CA2'!I314</f>
        <v>#N/A</v>
      </c>
      <c r="J314" s="545" t="s">
        <v>161</v>
      </c>
      <c r="K314" s="516" t="e">
        <f>'CA2 Detail'!K314-'Prior Year - CA2'!K314</f>
        <v>#N/A</v>
      </c>
      <c r="L314" s="516">
        <f>'CA2 Detail'!L314-'Prior Year - CA2'!L314</f>
        <v>0</v>
      </c>
      <c r="M314" s="516" t="e">
        <f>'CA2 Detail'!M314-'Prior Year - CA2'!M314</f>
        <v>#N/A</v>
      </c>
      <c r="N314" s="516" t="e">
        <f>'CA2 Detail'!N314-'Prior Year - CA2'!N314</f>
        <v>#N/A</v>
      </c>
      <c r="O314" s="516" t="e">
        <f>'CA2 Detail'!O314-'Prior Year - CA2'!O314</f>
        <v>#N/A</v>
      </c>
      <c r="P314" s="516" t="e">
        <f>'CA2 Detail'!P314-'Prior Year - CA2'!P314</f>
        <v>#N/A</v>
      </c>
      <c r="Q314" s="516" t="e">
        <f>'CA2 Detail'!Q314-'Prior Year - CA2'!Q314</f>
        <v>#N/A</v>
      </c>
      <c r="R314" s="516" t="e">
        <f>'CA2 Detail'!R314-'Prior Year - CA2'!R314</f>
        <v>#N/A</v>
      </c>
      <c r="S314" s="516" t="e">
        <f>'CA2 Detail'!S314-'Prior Year - CA2'!S314</f>
        <v>#N/A</v>
      </c>
      <c r="T314" s="516" t="e">
        <f>'CA2 Detail'!T314-'Prior Year - CA2'!T314</f>
        <v>#N/A</v>
      </c>
      <c r="U314" s="516" t="e">
        <f>'CA2 Detail'!U314-'Prior Year - CA2'!U314</f>
        <v>#N/A</v>
      </c>
      <c r="V314" s="67">
        <v>107</v>
      </c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</row>
    <row r="315" spans="1:40" ht="15.75">
      <c r="A315" s="39"/>
      <c r="B315" s="509"/>
      <c r="C315" s="510"/>
      <c r="D315" s="510"/>
      <c r="E315" s="510"/>
      <c r="F315" s="509"/>
      <c r="G315" s="509"/>
      <c r="H315" s="509"/>
      <c r="I315" s="527"/>
      <c r="J315" s="527"/>
      <c r="K315" s="527"/>
      <c r="L315" s="512"/>
      <c r="M315" s="509"/>
      <c r="N315" s="509"/>
      <c r="O315" s="542"/>
      <c r="P315" s="509"/>
      <c r="Q315" s="510"/>
      <c r="R315" s="510"/>
      <c r="S315" s="510"/>
      <c r="T315" s="510"/>
      <c r="U315" s="509"/>
      <c r="V315" s="67">
        <v>108</v>
      </c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</row>
    <row r="316" spans="1:40" ht="15.75">
      <c r="A316" s="860" t="s">
        <v>57</v>
      </c>
      <c r="B316" s="865" t="e">
        <f>'CA2 Detail'!B316-'Prior Year - CA2'!B316</f>
        <v>#N/A</v>
      </c>
      <c r="C316" s="865" t="e">
        <f>'CA2 Detail'!C316-'Prior Year - CA2'!C316</f>
        <v>#N/A</v>
      </c>
      <c r="D316" s="865" t="e">
        <f>'CA2 Detail'!D316-'Prior Year - CA2'!D316</f>
        <v>#N/A</v>
      </c>
      <c r="E316" s="865" t="e">
        <f>'CA2 Detail'!E316-'Prior Year - CA2'!E316</f>
        <v>#N/A</v>
      </c>
      <c r="F316" s="865" t="e">
        <f>'CA2 Detail'!F316-'Prior Year - CA2'!F316</f>
        <v>#N/A</v>
      </c>
      <c r="G316" s="865" t="e">
        <f>'CA2 Detail'!G316-'Prior Year - CA2'!G316</f>
        <v>#N/A</v>
      </c>
      <c r="H316" s="863"/>
      <c r="I316" s="865" t="e">
        <f>'CA2 Detail'!I316-'Prior Year - CA2'!I316</f>
        <v>#N/A</v>
      </c>
      <c r="J316" s="864" t="s">
        <v>161</v>
      </c>
      <c r="K316" s="865" t="e">
        <f>'CA2 Detail'!K316-'Prior Year - CA2'!K316</f>
        <v>#N/A</v>
      </c>
      <c r="L316" s="865">
        <f>'CA2 Detail'!L316-'Prior Year - CA2'!L316</f>
        <v>0</v>
      </c>
      <c r="M316" s="865" t="e">
        <f>'CA2 Detail'!M316-'Prior Year - CA2'!M316</f>
        <v>#N/A</v>
      </c>
      <c r="N316" s="865" t="e">
        <f>'CA2 Detail'!N316-'Prior Year - CA2'!N316</f>
        <v>#N/A</v>
      </c>
      <c r="O316" s="865" t="e">
        <f>'CA2 Detail'!O316-'Prior Year - CA2'!O316</f>
        <v>#N/A</v>
      </c>
      <c r="P316" s="865" t="e">
        <f>'CA2 Detail'!P316-'Prior Year - CA2'!P316</f>
        <v>#N/A</v>
      </c>
      <c r="Q316" s="865" t="e">
        <f>'CA2 Detail'!Q316-'Prior Year - CA2'!Q316</f>
        <v>#N/A</v>
      </c>
      <c r="R316" s="865" t="e">
        <f>'CA2 Detail'!R316-'Prior Year - CA2'!R316</f>
        <v>#N/A</v>
      </c>
      <c r="S316" s="865" t="e">
        <f>'CA2 Detail'!S316-'Prior Year - CA2'!S316</f>
        <v>#N/A</v>
      </c>
      <c r="T316" s="865" t="e">
        <f>'CA2 Detail'!T316-'Prior Year - CA2'!T316</f>
        <v>#N/A</v>
      </c>
      <c r="U316" s="865" t="e">
        <f>'CA2 Detail'!U316-'Prior Year - CA2'!U316</f>
        <v>#N/A</v>
      </c>
      <c r="V316" s="67">
        <v>109</v>
      </c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</row>
    <row r="317" spans="1:40" ht="15.75">
      <c r="A317" s="39"/>
      <c r="B317" s="515"/>
      <c r="C317" s="87"/>
      <c r="D317" s="87"/>
      <c r="E317" s="87"/>
      <c r="F317" s="515"/>
      <c r="G317" s="515"/>
      <c r="H317" s="515"/>
      <c r="I317" s="525"/>
      <c r="J317" s="525"/>
      <c r="K317" s="525"/>
      <c r="L317" s="517"/>
      <c r="M317" s="515"/>
      <c r="N317" s="515"/>
      <c r="O317" s="533"/>
      <c r="P317" s="515"/>
      <c r="Q317" s="87"/>
      <c r="R317" s="87"/>
      <c r="S317" s="87"/>
      <c r="T317" s="87"/>
      <c r="U317" s="515"/>
      <c r="V317" s="67">
        <v>110</v>
      </c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</row>
    <row r="318" spans="1:40" ht="15.75">
      <c r="A318" s="39" t="s">
        <v>58</v>
      </c>
      <c r="B318" s="515"/>
      <c r="C318" s="87"/>
      <c r="D318" s="87"/>
      <c r="E318" s="87"/>
      <c r="F318" s="515"/>
      <c r="G318" s="515"/>
      <c r="H318" s="515"/>
      <c r="I318" s="525"/>
      <c r="J318" s="525"/>
      <c r="K318" s="525"/>
      <c r="L318" s="517" t="s">
        <v>141</v>
      </c>
      <c r="M318" s="515"/>
      <c r="N318" s="515"/>
      <c r="O318" s="533"/>
      <c r="P318" s="515"/>
      <c r="Q318" s="87"/>
      <c r="R318" s="87"/>
      <c r="S318" s="87"/>
      <c r="T318" s="87"/>
      <c r="U318" s="515"/>
      <c r="V318" s="67">
        <v>111</v>
      </c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</row>
    <row r="319" spans="1:40">
      <c r="A319" s="35" t="s">
        <v>59</v>
      </c>
      <c r="B319" s="516" t="e">
        <f>'CA2 Detail'!B319-'Prior Year - CA2'!B319</f>
        <v>#N/A</v>
      </c>
      <c r="C319" s="516" t="e">
        <f>'CA2 Detail'!C319-'Prior Year - CA2'!C319</f>
        <v>#N/A</v>
      </c>
      <c r="D319" s="516" t="e">
        <f>'CA2 Detail'!D319-'Prior Year - CA2'!D319</f>
        <v>#N/A</v>
      </c>
      <c r="E319" s="516" t="e">
        <f>'CA2 Detail'!E319-'Prior Year - CA2'!E319</f>
        <v>#N/A</v>
      </c>
      <c r="F319" s="516" t="e">
        <f>'CA2 Detail'!F319-'Prior Year - CA2'!F319</f>
        <v>#N/A</v>
      </c>
      <c r="G319" s="516" t="e">
        <f>'CA2 Detail'!G319-'Prior Year - CA2'!G319</f>
        <v>#N/A</v>
      </c>
      <c r="H319" s="516"/>
      <c r="I319" s="516" t="e">
        <f>'CA2 Detail'!I319-'Prior Year - CA2'!I319</f>
        <v>#N/A</v>
      </c>
      <c r="J319" s="516" t="e">
        <f>'CA2 Detail'!J319-'Prior Year - CA2'!J319</f>
        <v>#N/A</v>
      </c>
      <c r="K319" s="516" t="e">
        <f>'CA2 Detail'!K319-'Prior Year - CA2'!K319</f>
        <v>#N/A</v>
      </c>
      <c r="L319" s="516">
        <f>'CA2 Detail'!L319-'Prior Year - CA2'!L319</f>
        <v>0</v>
      </c>
      <c r="M319" s="516" t="e">
        <f>'CA2 Detail'!M319-'Prior Year - CA2'!M319</f>
        <v>#N/A</v>
      </c>
      <c r="N319" s="516" t="e">
        <f>'CA2 Detail'!N319-'Prior Year - CA2'!N319</f>
        <v>#N/A</v>
      </c>
      <c r="O319" s="516" t="e">
        <f>'CA2 Detail'!O319-'Prior Year - CA2'!O319</f>
        <v>#N/A</v>
      </c>
      <c r="P319" s="516" t="e">
        <f>'CA2 Detail'!P319-'Prior Year - CA2'!P319</f>
        <v>#N/A</v>
      </c>
      <c r="Q319" s="516" t="e">
        <f>'CA2 Detail'!Q319-'Prior Year - CA2'!Q319</f>
        <v>#N/A</v>
      </c>
      <c r="R319" s="516" t="e">
        <f>'CA2 Detail'!R319-'Prior Year - CA2'!R319</f>
        <v>#N/A</v>
      </c>
      <c r="S319" s="516" t="e">
        <f>'CA2 Detail'!S319-'Prior Year - CA2'!S319</f>
        <v>#N/A</v>
      </c>
      <c r="T319" s="516" t="e">
        <f>'CA2 Detail'!T319-'Prior Year - CA2'!T319</f>
        <v>#N/A</v>
      </c>
      <c r="U319" s="516" t="e">
        <f>'CA2 Detail'!U319-'Prior Year - CA2'!U319</f>
        <v>#N/A</v>
      </c>
      <c r="V319" s="67">
        <v>112</v>
      </c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</row>
    <row r="320" spans="1:40">
      <c r="A320" s="35" t="s">
        <v>60</v>
      </c>
      <c r="B320" s="516" t="e">
        <f>'CA2 Detail'!B320-'Prior Year - CA2'!B320</f>
        <v>#N/A</v>
      </c>
      <c r="C320" s="516" t="e">
        <f>'CA2 Detail'!C320-'Prior Year - CA2'!C320</f>
        <v>#N/A</v>
      </c>
      <c r="D320" s="516" t="e">
        <f>'CA2 Detail'!D320-'Prior Year - CA2'!D320</f>
        <v>#N/A</v>
      </c>
      <c r="E320" s="516" t="e">
        <f>'CA2 Detail'!E320-'Prior Year - CA2'!E320</f>
        <v>#N/A</v>
      </c>
      <c r="F320" s="516" t="e">
        <f>'CA2 Detail'!F320-'Prior Year - CA2'!F320</f>
        <v>#N/A</v>
      </c>
      <c r="G320" s="516" t="e">
        <f>'CA2 Detail'!G320-'Prior Year - CA2'!G320</f>
        <v>#N/A</v>
      </c>
      <c r="H320" s="516"/>
      <c r="I320" s="516" t="e">
        <f>'CA2 Detail'!I320-'Prior Year - CA2'!I320</f>
        <v>#N/A</v>
      </c>
      <c r="J320" s="516" t="e">
        <f>'CA2 Detail'!J320-'Prior Year - CA2'!J320</f>
        <v>#N/A</v>
      </c>
      <c r="K320" s="516" t="e">
        <f>'CA2 Detail'!K320-'Prior Year - CA2'!K320</f>
        <v>#N/A</v>
      </c>
      <c r="L320" s="516">
        <f>'CA2 Detail'!L320-'Prior Year - CA2'!L320</f>
        <v>0</v>
      </c>
      <c r="M320" s="516" t="e">
        <f>'CA2 Detail'!M320-'Prior Year - CA2'!M320</f>
        <v>#N/A</v>
      </c>
      <c r="N320" s="516" t="e">
        <f>'CA2 Detail'!N320-'Prior Year - CA2'!N320</f>
        <v>#N/A</v>
      </c>
      <c r="O320" s="516" t="e">
        <f>'CA2 Detail'!O320-'Prior Year - CA2'!O320</f>
        <v>#N/A</v>
      </c>
      <c r="P320" s="516" t="e">
        <f>'CA2 Detail'!P320-'Prior Year - CA2'!P320</f>
        <v>#N/A</v>
      </c>
      <c r="Q320" s="516" t="e">
        <f>'CA2 Detail'!Q320-'Prior Year - CA2'!Q320</f>
        <v>#N/A</v>
      </c>
      <c r="R320" s="516" t="e">
        <f>'CA2 Detail'!R320-'Prior Year - CA2'!R320</f>
        <v>#N/A</v>
      </c>
      <c r="S320" s="516" t="e">
        <f>'CA2 Detail'!S320-'Prior Year - CA2'!S320</f>
        <v>#N/A</v>
      </c>
      <c r="T320" s="516" t="e">
        <f>'CA2 Detail'!T320-'Prior Year - CA2'!T320</f>
        <v>#N/A</v>
      </c>
      <c r="U320" s="516" t="e">
        <f>'CA2 Detail'!U320-'Prior Year - CA2'!U320</f>
        <v>#N/A</v>
      </c>
      <c r="V320" s="67">
        <v>113</v>
      </c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</row>
    <row r="321" spans="1:40">
      <c r="A321" s="35" t="s">
        <v>61</v>
      </c>
      <c r="B321" s="516" t="e">
        <f>'CA2 Detail'!B321-'Prior Year - CA2'!B321</f>
        <v>#N/A</v>
      </c>
      <c r="C321" s="516" t="e">
        <f>'CA2 Detail'!C321-'Prior Year - CA2'!C321</f>
        <v>#N/A</v>
      </c>
      <c r="D321" s="516" t="e">
        <f>'CA2 Detail'!D321-'Prior Year - CA2'!D321</f>
        <v>#N/A</v>
      </c>
      <c r="E321" s="516" t="e">
        <f>'CA2 Detail'!E321-'Prior Year - CA2'!E321</f>
        <v>#N/A</v>
      </c>
      <c r="F321" s="516" t="e">
        <f>'CA2 Detail'!F321-'Prior Year - CA2'!F321</f>
        <v>#N/A</v>
      </c>
      <c r="G321" s="516" t="e">
        <f>'CA2 Detail'!G321-'Prior Year - CA2'!G321</f>
        <v>#N/A</v>
      </c>
      <c r="H321" s="516"/>
      <c r="I321" s="516" t="e">
        <f>'CA2 Detail'!I321-'Prior Year - CA2'!I321</f>
        <v>#N/A</v>
      </c>
      <c r="J321" s="516" t="e">
        <f>'CA2 Detail'!J321-'Prior Year - CA2'!J321</f>
        <v>#N/A</v>
      </c>
      <c r="K321" s="516" t="e">
        <f>'CA2 Detail'!K321-'Prior Year - CA2'!K321</f>
        <v>#N/A</v>
      </c>
      <c r="L321" s="516">
        <f>'CA2 Detail'!L321-'Prior Year - CA2'!L321</f>
        <v>0</v>
      </c>
      <c r="M321" s="516" t="e">
        <f>'CA2 Detail'!M321-'Prior Year - CA2'!M321</f>
        <v>#N/A</v>
      </c>
      <c r="N321" s="516" t="e">
        <f>'CA2 Detail'!N321-'Prior Year - CA2'!N321</f>
        <v>#N/A</v>
      </c>
      <c r="O321" s="516" t="e">
        <f>'CA2 Detail'!O321-'Prior Year - CA2'!O321</f>
        <v>#N/A</v>
      </c>
      <c r="P321" s="516" t="e">
        <f>'CA2 Detail'!P321-'Prior Year - CA2'!P321</f>
        <v>#N/A</v>
      </c>
      <c r="Q321" s="516" t="e">
        <f>'CA2 Detail'!Q321-'Prior Year - CA2'!Q321</f>
        <v>#N/A</v>
      </c>
      <c r="R321" s="516" t="e">
        <f>'CA2 Detail'!R321-'Prior Year - CA2'!R321</f>
        <v>#N/A</v>
      </c>
      <c r="S321" s="516" t="e">
        <f>'CA2 Detail'!S321-'Prior Year - CA2'!S321</f>
        <v>#N/A</v>
      </c>
      <c r="T321" s="516" t="e">
        <f>'CA2 Detail'!T321-'Prior Year - CA2'!T321</f>
        <v>#N/A</v>
      </c>
      <c r="U321" s="516" t="e">
        <f>'CA2 Detail'!U321-'Prior Year - CA2'!U321</f>
        <v>#N/A</v>
      </c>
      <c r="V321" s="67">
        <v>114</v>
      </c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</row>
    <row r="322" spans="1:40">
      <c r="A322" s="35" t="s">
        <v>62</v>
      </c>
      <c r="B322" s="516" t="e">
        <f>'CA2 Detail'!B322-'Prior Year - CA2'!B322</f>
        <v>#N/A</v>
      </c>
      <c r="C322" s="516" t="e">
        <f>'CA2 Detail'!C322-'Prior Year - CA2'!C322</f>
        <v>#N/A</v>
      </c>
      <c r="D322" s="516" t="e">
        <f>'CA2 Detail'!D322-'Prior Year - CA2'!D322</f>
        <v>#N/A</v>
      </c>
      <c r="E322" s="516" t="e">
        <f>'CA2 Detail'!E322-'Prior Year - CA2'!E322</f>
        <v>#N/A</v>
      </c>
      <c r="F322" s="516" t="e">
        <f>'CA2 Detail'!F322-'Prior Year - CA2'!F322</f>
        <v>#N/A</v>
      </c>
      <c r="G322" s="516" t="e">
        <f>'CA2 Detail'!G322-'Prior Year - CA2'!G322</f>
        <v>#N/A</v>
      </c>
      <c r="H322" s="516"/>
      <c r="I322" s="516" t="e">
        <f>'CA2 Detail'!I322-'Prior Year - CA2'!I322</f>
        <v>#N/A</v>
      </c>
      <c r="J322" s="516" t="e">
        <f>'CA2 Detail'!J322-'Prior Year - CA2'!J322</f>
        <v>#N/A</v>
      </c>
      <c r="K322" s="516" t="e">
        <f>'CA2 Detail'!K322-'Prior Year - CA2'!K322</f>
        <v>#N/A</v>
      </c>
      <c r="L322" s="516">
        <f>'CA2 Detail'!L322-'Prior Year - CA2'!L322</f>
        <v>0</v>
      </c>
      <c r="M322" s="516" t="e">
        <f>'CA2 Detail'!M322-'Prior Year - CA2'!M322</f>
        <v>#N/A</v>
      </c>
      <c r="N322" s="516" t="e">
        <f>'CA2 Detail'!N322-'Prior Year - CA2'!N322</f>
        <v>#N/A</v>
      </c>
      <c r="O322" s="516" t="e">
        <f>'CA2 Detail'!O322-'Prior Year - CA2'!O322</f>
        <v>#N/A</v>
      </c>
      <c r="P322" s="516" t="e">
        <f>'CA2 Detail'!P322-'Prior Year - CA2'!P322</f>
        <v>#N/A</v>
      </c>
      <c r="Q322" s="516" t="e">
        <f>'CA2 Detail'!Q322-'Prior Year - CA2'!Q322</f>
        <v>#N/A</v>
      </c>
      <c r="R322" s="516" t="e">
        <f>'CA2 Detail'!R322-'Prior Year - CA2'!R322</f>
        <v>#N/A</v>
      </c>
      <c r="S322" s="516" t="e">
        <f>'CA2 Detail'!S322-'Prior Year - CA2'!S322</f>
        <v>#N/A</v>
      </c>
      <c r="T322" s="516" t="e">
        <f>'CA2 Detail'!T322-'Prior Year - CA2'!T322</f>
        <v>#N/A</v>
      </c>
      <c r="U322" s="516" t="e">
        <f>'CA2 Detail'!U322-'Prior Year - CA2'!U322</f>
        <v>#N/A</v>
      </c>
      <c r="V322" s="67">
        <v>115</v>
      </c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</row>
    <row r="323" spans="1:40" ht="15.75">
      <c r="A323" s="39"/>
      <c r="B323" s="546"/>
      <c r="C323" s="510"/>
      <c r="D323" s="510"/>
      <c r="E323" s="510"/>
      <c r="F323" s="509"/>
      <c r="G323" s="509"/>
      <c r="H323" s="509"/>
      <c r="I323" s="527"/>
      <c r="J323" s="527"/>
      <c r="K323" s="527"/>
      <c r="L323" s="527"/>
      <c r="M323" s="509"/>
      <c r="N323" s="509"/>
      <c r="O323" s="542"/>
      <c r="P323" s="509"/>
      <c r="Q323" s="510"/>
      <c r="R323" s="510"/>
      <c r="S323" s="510"/>
      <c r="T323" s="510"/>
      <c r="U323" s="546"/>
      <c r="V323" s="67">
        <v>116</v>
      </c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</row>
    <row r="324" spans="1:40" ht="15.75">
      <c r="A324" s="860" t="s">
        <v>63</v>
      </c>
      <c r="B324" s="865" t="e">
        <f>'CA2 Detail'!B324-'Prior Year - CA2'!B324</f>
        <v>#N/A</v>
      </c>
      <c r="C324" s="865" t="e">
        <f>'CA2 Detail'!C324-'Prior Year - CA2'!C324</f>
        <v>#N/A</v>
      </c>
      <c r="D324" s="865" t="e">
        <f>'CA2 Detail'!D324-'Prior Year - CA2'!D324</f>
        <v>#N/A</v>
      </c>
      <c r="E324" s="865" t="e">
        <f>'CA2 Detail'!E324-'Prior Year - CA2'!E324</f>
        <v>#N/A</v>
      </c>
      <c r="F324" s="865" t="e">
        <f>'CA2 Detail'!F324-'Prior Year - CA2'!F324</f>
        <v>#N/A</v>
      </c>
      <c r="G324" s="865" t="e">
        <f>'CA2 Detail'!G324-'Prior Year - CA2'!G324</f>
        <v>#N/A</v>
      </c>
      <c r="H324" s="863"/>
      <c r="I324" s="865" t="e">
        <f>'CA2 Detail'!I324-'Prior Year - CA2'!I324</f>
        <v>#N/A</v>
      </c>
      <c r="J324" s="865" t="e">
        <f>'CA2 Detail'!J324-'Prior Year - CA2'!J324</f>
        <v>#N/A</v>
      </c>
      <c r="K324" s="865" t="e">
        <f>'CA2 Detail'!K324-'Prior Year - CA2'!K324</f>
        <v>#N/A</v>
      </c>
      <c r="L324" s="865">
        <f>'CA2 Detail'!L324-'Prior Year - CA2'!L324</f>
        <v>0</v>
      </c>
      <c r="M324" s="865" t="e">
        <f>'CA2 Detail'!M324-'Prior Year - CA2'!M324</f>
        <v>#N/A</v>
      </c>
      <c r="N324" s="865" t="e">
        <f>'CA2 Detail'!N324-'Prior Year - CA2'!N324</f>
        <v>#N/A</v>
      </c>
      <c r="O324" s="865" t="e">
        <f>'CA2 Detail'!O324-'Prior Year - CA2'!O324</f>
        <v>#N/A</v>
      </c>
      <c r="P324" s="865" t="e">
        <f>'CA2 Detail'!P324-'Prior Year - CA2'!P324</f>
        <v>#N/A</v>
      </c>
      <c r="Q324" s="865" t="e">
        <f>'CA2 Detail'!Q324-'Prior Year - CA2'!Q324</f>
        <v>#N/A</v>
      </c>
      <c r="R324" s="865" t="e">
        <f>'CA2 Detail'!R324-'Prior Year - CA2'!R324</f>
        <v>#N/A</v>
      </c>
      <c r="S324" s="865" t="e">
        <f>'CA2 Detail'!S324-'Prior Year - CA2'!S324</f>
        <v>#N/A</v>
      </c>
      <c r="T324" s="865" t="e">
        <f>'CA2 Detail'!T324-'Prior Year - CA2'!T324</f>
        <v>#N/A</v>
      </c>
      <c r="U324" s="865" t="e">
        <f>'CA2 Detail'!U324-'Prior Year - CA2'!U324</f>
        <v>#N/A</v>
      </c>
      <c r="V324" s="67">
        <v>117</v>
      </c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</row>
    <row r="325" spans="1:40" ht="16.5" thickBot="1">
      <c r="A325" s="39" t="s">
        <v>132</v>
      </c>
      <c r="B325" s="516" t="e">
        <f>'CA2 Detail'!B325-'Prior Year - CA2'!B325</f>
        <v>#N/A</v>
      </c>
      <c r="C325" s="516" t="e">
        <f>'CA2 Detail'!C325-'Prior Year - CA2'!C325</f>
        <v>#N/A</v>
      </c>
      <c r="D325" s="516" t="e">
        <f>'CA2 Detail'!D325-'Prior Year - CA2'!D325</f>
        <v>#N/A</v>
      </c>
      <c r="E325" s="516" t="e">
        <f>'CA2 Detail'!E325-'Prior Year - CA2'!E325</f>
        <v>#N/A</v>
      </c>
      <c r="F325" s="516" t="e">
        <f>'CA2 Detail'!F325-'Prior Year - CA2'!F325</f>
        <v>#N/A</v>
      </c>
      <c r="G325" s="516" t="e">
        <f>'CA2 Detail'!G325-'Prior Year - CA2'!G325</f>
        <v>#N/A</v>
      </c>
      <c r="H325" s="515"/>
      <c r="I325" s="516" t="e">
        <f>'CA2 Detail'!I325-'Prior Year - CA2'!I325</f>
        <v>#N/A</v>
      </c>
      <c r="J325" s="516" t="e">
        <f>'CA2 Detail'!J325-'Prior Year - CA2'!J325</f>
        <v>#N/A</v>
      </c>
      <c r="K325" s="516" t="e">
        <f>'CA2 Detail'!K325-'Prior Year - CA2'!K325</f>
        <v>#N/A</v>
      </c>
      <c r="L325" s="516">
        <f>'CA2 Detail'!L325-'Prior Year - CA2'!L325</f>
        <v>0</v>
      </c>
      <c r="M325" s="516" t="e">
        <f>'CA2 Detail'!M325-'Prior Year - CA2'!M325</f>
        <v>#N/A</v>
      </c>
      <c r="N325" s="516" t="e">
        <f>'CA2 Detail'!N325-'Prior Year - CA2'!N325</f>
        <v>#N/A</v>
      </c>
      <c r="O325" s="516" t="e">
        <f>'CA2 Detail'!O325-'Prior Year - CA2'!O325</f>
        <v>#N/A</v>
      </c>
      <c r="P325" s="516" t="e">
        <f>'CA2 Detail'!P325-'Prior Year - CA2'!P325</f>
        <v>#N/A</v>
      </c>
      <c r="Q325" s="516" t="e">
        <f>'CA2 Detail'!Q325-'Prior Year - CA2'!Q325</f>
        <v>#N/A</v>
      </c>
      <c r="R325" s="516" t="e">
        <f>'CA2 Detail'!R325-'Prior Year - CA2'!R325</f>
        <v>#N/A</v>
      </c>
      <c r="S325" s="516" t="e">
        <f>'CA2 Detail'!S325-'Prior Year - CA2'!S325</f>
        <v>#N/A</v>
      </c>
      <c r="T325" s="516" t="e">
        <f>'CA2 Detail'!T325-'Prior Year - CA2'!T325</f>
        <v>#N/A</v>
      </c>
      <c r="U325" s="516" t="e">
        <f>'CA2 Detail'!U325-'Prior Year - CA2'!U325</f>
        <v>#N/A</v>
      </c>
      <c r="V325" s="67">
        <v>118</v>
      </c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</row>
    <row r="326" spans="1:40" ht="17.25" thickTop="1" thickBot="1">
      <c r="A326" s="39" t="s">
        <v>133</v>
      </c>
      <c r="B326" s="843">
        <f>'CA2 Detail'!B326-'Prior Year - CA2'!B326</f>
        <v>0</v>
      </c>
      <c r="C326" s="843">
        <f>'CA2 Detail'!C326-'Prior Year - CA2'!C326</f>
        <v>0</v>
      </c>
      <c r="D326" s="843">
        <f>'CA2 Detail'!D326-'Prior Year - CA2'!D326</f>
        <v>0</v>
      </c>
      <c r="E326" s="843">
        <f>'CA2 Detail'!E326-'Prior Year - CA2'!E326</f>
        <v>0</v>
      </c>
      <c r="F326" s="843">
        <f>'CA2 Detail'!F326-'Prior Year - CA2'!F326</f>
        <v>0</v>
      </c>
      <c r="G326" s="843">
        <f>'CA2 Detail'!G326-'Prior Year - CA2'!G326</f>
        <v>0</v>
      </c>
      <c r="H326" s="548"/>
      <c r="I326" s="843">
        <f>'CA2 Detail'!I326-'Prior Year - CA2'!I326</f>
        <v>0</v>
      </c>
      <c r="J326" s="843">
        <f>'CA2 Detail'!J326-'Prior Year - CA2'!J326</f>
        <v>0</v>
      </c>
      <c r="K326" s="843">
        <f>'CA2 Detail'!K326-'Prior Year - CA2'!K326</f>
        <v>0</v>
      </c>
      <c r="L326" s="843">
        <f>'CA2 Detail'!L326-'Prior Year - CA2'!L326</f>
        <v>0</v>
      </c>
      <c r="M326" s="843">
        <f>'CA2 Detail'!M326-'Prior Year - CA2'!M326</f>
        <v>0</v>
      </c>
      <c r="N326" s="843">
        <f>'CA2 Detail'!N326-'Prior Year - CA2'!N326</f>
        <v>0</v>
      </c>
      <c r="O326" s="843" t="e">
        <f>'CA2 Detail'!O326-'Prior Year - CA2'!O326</f>
        <v>#N/A</v>
      </c>
      <c r="P326" s="843">
        <f>'CA2 Detail'!P326-'Prior Year - CA2'!P326</f>
        <v>0</v>
      </c>
      <c r="Q326" s="843">
        <f>'CA2 Detail'!Q326-'Prior Year - CA2'!Q326</f>
        <v>0</v>
      </c>
      <c r="R326" s="843">
        <f>'CA2 Detail'!R326-'Prior Year - CA2'!R326</f>
        <v>0</v>
      </c>
      <c r="S326" s="843">
        <f>'CA2 Detail'!S326-'Prior Year - CA2'!S326</f>
        <v>0</v>
      </c>
      <c r="T326" s="843">
        <f>'CA2 Detail'!T326-'Prior Year - CA2'!T326</f>
        <v>0</v>
      </c>
      <c r="U326" s="843" t="e">
        <f>'CA2 Detail'!U326-'Prior Year - CA2'!U326</f>
        <v>#N/A</v>
      </c>
      <c r="V326" s="67">
        <v>119</v>
      </c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</row>
    <row r="327" spans="1:40" ht="15.75" thickTop="1">
      <c r="A327" s="64" t="s">
        <v>67</v>
      </c>
      <c r="B327" s="78" t="s">
        <v>142</v>
      </c>
      <c r="C327" s="78" t="s">
        <v>152</v>
      </c>
      <c r="D327" s="78" t="s">
        <v>160</v>
      </c>
      <c r="E327" s="78" t="s">
        <v>168</v>
      </c>
      <c r="F327" s="78" t="s">
        <v>175</v>
      </c>
      <c r="G327" s="78" t="s">
        <v>178</v>
      </c>
      <c r="H327" s="78" t="s">
        <v>183</v>
      </c>
      <c r="I327" s="78" t="s">
        <v>186</v>
      </c>
      <c r="J327" s="78" t="s">
        <v>190</v>
      </c>
      <c r="K327" s="78" t="s">
        <v>193</v>
      </c>
      <c r="L327" s="78" t="s">
        <v>210</v>
      </c>
      <c r="M327" s="78" t="s">
        <v>220</v>
      </c>
      <c r="N327" s="78" t="s">
        <v>224</v>
      </c>
      <c r="O327" s="78" t="s">
        <v>230</v>
      </c>
      <c r="P327" s="78" t="s">
        <v>234</v>
      </c>
      <c r="Q327" s="78" t="s">
        <v>238</v>
      </c>
      <c r="R327" s="78" t="s">
        <v>239</v>
      </c>
      <c r="S327" s="78" t="s">
        <v>240</v>
      </c>
      <c r="T327" s="78" t="s">
        <v>241</v>
      </c>
      <c r="U327" s="78" t="s">
        <v>252</v>
      </c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</row>
    <row r="328" spans="1:40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</row>
    <row r="329" spans="1:40" ht="15.75">
      <c r="A329" s="40" t="s">
        <v>134</v>
      </c>
      <c r="B329" s="52"/>
      <c r="C329" s="54"/>
      <c r="D329" s="54"/>
      <c r="E329" s="56" t="e">
        <f>ROUND(+$E$306-$L$99,0)</f>
        <v>#N/A</v>
      </c>
      <c r="F329" s="52"/>
      <c r="G329" s="53"/>
      <c r="H329" s="53"/>
      <c r="I329" s="72"/>
      <c r="J329" s="72"/>
      <c r="K329" s="72"/>
      <c r="L329" s="79"/>
      <c r="M329" s="53" t="e">
        <f>ROUND($M$306-$M$99,0)</f>
        <v>#N/A</v>
      </c>
      <c r="N329" s="53" t="e">
        <f>ROUND($N$306-$N$99,0)</f>
        <v>#N/A</v>
      </c>
      <c r="O329" s="53" t="e">
        <f>ROUND($O$306-$O$99,0)</f>
        <v>#N/A</v>
      </c>
      <c r="P329" s="53"/>
      <c r="Q329" s="54"/>
      <c r="R329" s="56" t="e">
        <f>ROUND($R$306-$Q$99,0)</f>
        <v>#N/A</v>
      </c>
      <c r="S329" s="56" t="e">
        <f>ROUND($S$306-$R$99,0)</f>
        <v>#N/A</v>
      </c>
      <c r="T329" s="56" t="e">
        <f>ROUND($T$306-$S$99,0)</f>
        <v>#N/A</v>
      </c>
      <c r="U329" s="56" t="e">
        <f>ROUND($U$306-$T$99,0)</f>
        <v>#N/A</v>
      </c>
      <c r="V329" s="50"/>
      <c r="W329" s="55" t="e">
        <f>SUM(A329:U329)</f>
        <v>#N/A</v>
      </c>
      <c r="X329" s="55" t="e">
        <f>$W$329-$E$329</f>
        <v>#N/A</v>
      </c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</row>
    <row r="330" spans="1:40">
      <c r="A330" s="36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57"/>
      <c r="M330" s="70"/>
      <c r="N330" s="70"/>
      <c r="O330" s="70"/>
      <c r="P330" s="70"/>
      <c r="Q330" s="70"/>
      <c r="R330" s="70"/>
      <c r="S330" s="70"/>
      <c r="T330" s="70"/>
      <c r="U330" s="70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</row>
    <row r="331" spans="1:40" ht="15.75" thickBo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</row>
    <row r="332" spans="1:40" ht="16.5" thickTop="1">
      <c r="A332" s="33" t="str">
        <f>$A$1</f>
        <v>AMOUNT CHANGE FROM PRIOR YEAR</v>
      </c>
      <c r="B332" s="48"/>
      <c r="C332" s="31"/>
      <c r="D332" s="31"/>
      <c r="E332" s="31"/>
      <c r="F332" s="31"/>
      <c r="G332" s="1043"/>
      <c r="H332" s="68"/>
      <c r="I332" s="69"/>
      <c r="J332" s="69"/>
      <c r="K332" s="36"/>
      <c r="L332" s="36"/>
      <c r="M332" s="36"/>
      <c r="N332" s="36"/>
      <c r="O332" s="65">
        <v>1</v>
      </c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</row>
    <row r="333" spans="1:40" ht="15.75">
      <c r="A333" s="38" t="str">
        <f>A2</f>
        <v>Select College Name</v>
      </c>
      <c r="B333" s="39" t="s">
        <v>147</v>
      </c>
      <c r="C333" s="68"/>
      <c r="D333" s="68"/>
      <c r="E333" s="68"/>
      <c r="F333" s="68"/>
      <c r="G333" s="1044"/>
      <c r="H333" s="68"/>
      <c r="I333" s="69"/>
      <c r="J333" s="69"/>
      <c r="K333" s="36"/>
      <c r="L333" s="36"/>
      <c r="M333" s="36"/>
      <c r="N333" s="36"/>
      <c r="O333" s="65">
        <v>2</v>
      </c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</row>
    <row r="334" spans="1:40" ht="15.75">
      <c r="A334" s="38" t="str">
        <f>$A$3</f>
        <v>2018-19 TO 2019-20  COST ANALYSIS</v>
      </c>
      <c r="B334" s="45" t="s">
        <v>148</v>
      </c>
      <c r="C334" s="46" t="s">
        <v>156</v>
      </c>
      <c r="D334" s="46" t="s">
        <v>164</v>
      </c>
      <c r="E334" s="46" t="s">
        <v>171</v>
      </c>
      <c r="F334" s="46" t="s">
        <v>153</v>
      </c>
      <c r="G334" s="933" t="s">
        <v>162</v>
      </c>
      <c r="H334" s="1038"/>
      <c r="I334" s="69"/>
      <c r="J334" s="69"/>
      <c r="K334" s="36"/>
      <c r="L334" s="36"/>
      <c r="M334" s="36"/>
      <c r="N334" s="36"/>
      <c r="O334" s="65">
        <v>3</v>
      </c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</row>
    <row r="335" spans="1:40" ht="18">
      <c r="A335" s="38" t="s">
        <v>0</v>
      </c>
      <c r="B335" s="38" t="s">
        <v>149</v>
      </c>
      <c r="C335" s="41" t="s">
        <v>157</v>
      </c>
      <c r="D335" s="41" t="s">
        <v>165</v>
      </c>
      <c r="E335" s="41" t="s">
        <v>172</v>
      </c>
      <c r="F335" s="41" t="s">
        <v>177</v>
      </c>
      <c r="G335" s="928" t="s">
        <v>180</v>
      </c>
      <c r="H335" s="1038"/>
      <c r="I335" s="1038"/>
      <c r="J335" s="1038"/>
      <c r="K335" s="80" t="s">
        <v>196</v>
      </c>
      <c r="L335" s="70"/>
      <c r="M335" s="70"/>
      <c r="N335" s="50"/>
      <c r="O335" s="65">
        <v>4</v>
      </c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</row>
    <row r="336" spans="1:40" ht="16.5" thickBot="1">
      <c r="A336" s="38" t="s">
        <v>323</v>
      </c>
      <c r="B336" s="38" t="s">
        <v>150</v>
      </c>
      <c r="C336" s="41" t="s">
        <v>158</v>
      </c>
      <c r="D336" s="41" t="s">
        <v>166</v>
      </c>
      <c r="E336" s="41" t="s">
        <v>173</v>
      </c>
      <c r="F336" s="41" t="s">
        <v>146</v>
      </c>
      <c r="G336" s="928" t="s">
        <v>181</v>
      </c>
      <c r="H336" s="1038"/>
      <c r="I336" s="1038"/>
      <c r="J336" s="69"/>
      <c r="K336" s="81" t="s">
        <v>197</v>
      </c>
      <c r="L336" s="36"/>
      <c r="M336" s="1060" t="e">
        <f>'CA2 Detail'!M336-'Prior Year - CA2'!M336</f>
        <v>#N/A</v>
      </c>
      <c r="N336" s="82"/>
      <c r="O336" s="65">
        <v>5</v>
      </c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</row>
    <row r="337" spans="1:40" ht="16.5" thickTop="1">
      <c r="A337" s="48"/>
      <c r="B337" s="521"/>
      <c r="C337" s="521"/>
      <c r="D337" s="522"/>
      <c r="E337" s="522"/>
      <c r="F337" s="522"/>
      <c r="G337" s="845"/>
      <c r="H337" s="1039"/>
      <c r="I337" s="69"/>
      <c r="J337" s="69"/>
      <c r="K337" s="50"/>
      <c r="L337" s="36"/>
      <c r="M337" s="70"/>
      <c r="N337" s="50"/>
      <c r="O337" s="65">
        <v>6</v>
      </c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</row>
    <row r="338" spans="1:40" ht="15.75">
      <c r="A338" s="39" t="s">
        <v>282</v>
      </c>
      <c r="B338" s="518"/>
      <c r="C338" s="518"/>
      <c r="D338" s="87"/>
      <c r="E338" s="87"/>
      <c r="F338" s="87"/>
      <c r="G338" s="846"/>
      <c r="H338" s="1039"/>
      <c r="I338" s="69"/>
      <c r="J338" s="69"/>
      <c r="K338" s="50"/>
      <c r="L338" s="36"/>
      <c r="M338" s="36"/>
      <c r="N338" s="50"/>
      <c r="O338" s="65">
        <v>7</v>
      </c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</row>
    <row r="339" spans="1:40" ht="15.75">
      <c r="A339" s="39" t="s">
        <v>286</v>
      </c>
      <c r="B339" s="518"/>
      <c r="C339" s="518"/>
      <c r="D339" s="516"/>
      <c r="E339" s="87"/>
      <c r="F339" s="87"/>
      <c r="G339" s="846"/>
      <c r="H339" s="1039"/>
      <c r="I339" s="69"/>
      <c r="J339" s="69"/>
      <c r="K339" s="50" t="s">
        <v>198</v>
      </c>
      <c r="L339" s="36"/>
      <c r="M339" s="36"/>
      <c r="N339" s="50"/>
      <c r="O339" s="65">
        <v>8</v>
      </c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</row>
    <row r="340" spans="1:40">
      <c r="A340" s="35" t="s">
        <v>1</v>
      </c>
      <c r="B340" s="516" t="e">
        <f>'CA2 Detail'!B340-'Prior Year - CA2'!B340</f>
        <v>#N/A</v>
      </c>
      <c r="C340" s="516" t="e">
        <f>'CA2 Detail'!C340-'Prior Year - CA2'!C340</f>
        <v>#N/A</v>
      </c>
      <c r="D340" s="516" t="s">
        <v>141</v>
      </c>
      <c r="E340" s="87" t="s">
        <v>141</v>
      </c>
      <c r="F340" s="87"/>
      <c r="G340" s="846"/>
      <c r="H340" s="1039"/>
      <c r="I340" s="69"/>
      <c r="J340" s="69"/>
      <c r="K340" s="50" t="s">
        <v>199</v>
      </c>
      <c r="L340" s="36"/>
      <c r="M340" s="36"/>
      <c r="N340" s="50"/>
      <c r="O340" s="65">
        <v>9</v>
      </c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</row>
    <row r="341" spans="1:40">
      <c r="A341" s="35" t="s">
        <v>2</v>
      </c>
      <c r="B341" s="516" t="e">
        <f>'CA2 Detail'!B341-'Prior Year - CA2'!B341</f>
        <v>#N/A</v>
      </c>
      <c r="C341" s="516" t="e">
        <f>'CA2 Detail'!C341-'Prior Year - CA2'!C341</f>
        <v>#N/A</v>
      </c>
      <c r="D341" s="516" t="s">
        <v>141</v>
      </c>
      <c r="E341" s="87" t="s">
        <v>141</v>
      </c>
      <c r="F341" s="87"/>
      <c r="G341" s="846"/>
      <c r="H341" s="1039"/>
      <c r="I341" s="69"/>
      <c r="J341" s="69"/>
      <c r="K341" s="50"/>
      <c r="L341" s="36"/>
      <c r="M341" s="36"/>
      <c r="N341" s="50"/>
      <c r="O341" s="65">
        <v>10</v>
      </c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1:40">
      <c r="A342" s="35" t="s">
        <v>3</v>
      </c>
      <c r="B342" s="516" t="e">
        <f>'CA2 Detail'!B342-'Prior Year - CA2'!B342</f>
        <v>#N/A</v>
      </c>
      <c r="C342" s="516" t="e">
        <f>'CA2 Detail'!C342-'Prior Year - CA2'!C342</f>
        <v>#N/A</v>
      </c>
      <c r="D342" s="516" t="s">
        <v>141</v>
      </c>
      <c r="E342" s="87" t="s">
        <v>141</v>
      </c>
      <c r="F342" s="87"/>
      <c r="G342" s="846"/>
      <c r="H342" s="1039"/>
      <c r="I342" s="69"/>
      <c r="J342" s="69"/>
      <c r="K342" s="50" t="s">
        <v>200</v>
      </c>
      <c r="L342" s="36"/>
      <c r="M342" s="51" t="e">
        <f>'CA2 Detail'!M342-'Prior Year - CA2'!M342</f>
        <v>#N/A</v>
      </c>
      <c r="N342" s="50"/>
      <c r="O342" s="65">
        <v>11</v>
      </c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1:40">
      <c r="A343" s="35" t="s">
        <v>4</v>
      </c>
      <c r="B343" s="516" t="e">
        <f>'CA2 Detail'!B343-'Prior Year - CA2'!B343</f>
        <v>#N/A</v>
      </c>
      <c r="C343" s="516" t="e">
        <f>'CA2 Detail'!C343-'Prior Year - CA2'!C343</f>
        <v>#N/A</v>
      </c>
      <c r="D343" s="516" t="s">
        <v>141</v>
      </c>
      <c r="E343" s="87" t="s">
        <v>141</v>
      </c>
      <c r="F343" s="87"/>
      <c r="G343" s="846"/>
      <c r="H343" s="1039"/>
      <c r="I343" s="69"/>
      <c r="J343" s="69"/>
      <c r="K343" s="50" t="s">
        <v>201</v>
      </c>
      <c r="L343" s="36"/>
      <c r="M343" s="51" t="e">
        <f>'CA2 Detail'!M343-'Prior Year - CA2'!M343</f>
        <v>#N/A</v>
      </c>
      <c r="N343" s="50"/>
      <c r="O343" s="65">
        <v>12</v>
      </c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1:40">
      <c r="A344" s="35" t="s">
        <v>5</v>
      </c>
      <c r="B344" s="516" t="e">
        <f>'CA2 Detail'!B344-'Prior Year - CA2'!B344</f>
        <v>#N/A</v>
      </c>
      <c r="C344" s="516" t="e">
        <f>'CA2 Detail'!C344-'Prior Year - CA2'!C344</f>
        <v>#N/A</v>
      </c>
      <c r="D344" s="516" t="s">
        <v>141</v>
      </c>
      <c r="E344" s="87" t="s">
        <v>141</v>
      </c>
      <c r="F344" s="87"/>
      <c r="G344" s="846"/>
      <c r="H344" s="1039"/>
      <c r="I344" s="69"/>
      <c r="J344" s="69"/>
      <c r="K344" s="50" t="s">
        <v>202</v>
      </c>
      <c r="L344" s="36"/>
      <c r="M344" s="51" t="e">
        <f>'CA2 Detail'!M344-'Prior Year - CA2'!M344</f>
        <v>#N/A</v>
      </c>
      <c r="N344" s="50"/>
      <c r="O344" s="65">
        <v>13</v>
      </c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1:40">
      <c r="A345" s="35" t="s">
        <v>6</v>
      </c>
      <c r="B345" s="516" t="e">
        <f>'CA2 Detail'!B345-'Prior Year - CA2'!B345</f>
        <v>#N/A</v>
      </c>
      <c r="C345" s="516" t="e">
        <f>'CA2 Detail'!C345-'Prior Year - CA2'!C345</f>
        <v>#N/A</v>
      </c>
      <c r="D345" s="516" t="s">
        <v>141</v>
      </c>
      <c r="E345" s="87" t="s">
        <v>141</v>
      </c>
      <c r="F345" s="87"/>
      <c r="G345" s="846"/>
      <c r="H345" s="1039"/>
      <c r="I345" s="69"/>
      <c r="J345" s="69"/>
      <c r="K345" s="50" t="s">
        <v>203</v>
      </c>
      <c r="L345" s="36"/>
      <c r="M345" s="51" t="e">
        <f>'CA2 Detail'!M345-'Prior Year - CA2'!M345</f>
        <v>#N/A</v>
      </c>
      <c r="N345" s="50"/>
      <c r="O345" s="65">
        <v>14</v>
      </c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</row>
    <row r="346" spans="1:40">
      <c r="A346" s="35" t="s">
        <v>7</v>
      </c>
      <c r="B346" s="516" t="e">
        <f>'CA2 Detail'!B346-'Prior Year - CA2'!B346</f>
        <v>#N/A</v>
      </c>
      <c r="C346" s="516" t="e">
        <f>'CA2 Detail'!C346-'Prior Year - CA2'!C346</f>
        <v>#N/A</v>
      </c>
      <c r="D346" s="516" t="s">
        <v>167</v>
      </c>
      <c r="E346" s="87" t="s">
        <v>141</v>
      </c>
      <c r="F346" s="87"/>
      <c r="G346" s="846"/>
      <c r="H346" s="1039"/>
      <c r="I346" s="69"/>
      <c r="J346" s="69"/>
      <c r="K346" s="50" t="s">
        <v>204</v>
      </c>
      <c r="L346" s="36"/>
      <c r="M346" s="51" t="e">
        <f>'CA2 Detail'!M346-'Prior Year - CA2'!M346</f>
        <v>#N/A</v>
      </c>
      <c r="N346" s="50"/>
      <c r="O346" s="65">
        <v>15</v>
      </c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1:40">
      <c r="A347" s="35" t="s">
        <v>8</v>
      </c>
      <c r="B347" s="516" t="e">
        <f>'CA2 Detail'!B347-'Prior Year - CA2'!B347</f>
        <v>#N/A</v>
      </c>
      <c r="C347" s="516" t="e">
        <f>'CA2 Detail'!C347-'Prior Year - CA2'!C347</f>
        <v>#N/A</v>
      </c>
      <c r="D347" s="516" t="s">
        <v>167</v>
      </c>
      <c r="E347" s="87" t="s">
        <v>141</v>
      </c>
      <c r="F347" s="87"/>
      <c r="G347" s="846"/>
      <c r="H347" s="1039"/>
      <c r="I347" s="69"/>
      <c r="J347" s="69"/>
      <c r="K347" s="50" t="s">
        <v>205</v>
      </c>
      <c r="L347" s="83"/>
      <c r="M347" s="51" t="e">
        <f>'CA2 Detail'!M347-'Prior Year - CA2'!M347</f>
        <v>#N/A</v>
      </c>
      <c r="N347" s="50"/>
      <c r="O347" s="65">
        <v>16</v>
      </c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1:40">
      <c r="A348" s="35" t="s">
        <v>9</v>
      </c>
      <c r="B348" s="516" t="e">
        <f>'CA2 Detail'!B348-'Prior Year - CA2'!B348</f>
        <v>#N/A</v>
      </c>
      <c r="C348" s="516" t="e">
        <f>'CA2 Detail'!C348-'Prior Year - CA2'!C348</f>
        <v>#N/A</v>
      </c>
      <c r="D348" s="516" t="s">
        <v>167</v>
      </c>
      <c r="E348" s="87" t="s">
        <v>141</v>
      </c>
      <c r="F348" s="87"/>
      <c r="G348" s="846"/>
      <c r="H348" s="1039"/>
      <c r="I348" s="69"/>
      <c r="J348" s="69"/>
      <c r="K348" s="50" t="s">
        <v>206</v>
      </c>
      <c r="L348" s="83"/>
      <c r="M348" s="51" t="e">
        <f>'CA2 Detail'!M348-'Prior Year - CA2'!M348</f>
        <v>#N/A</v>
      </c>
      <c r="N348" s="50"/>
      <c r="O348" s="65">
        <v>17</v>
      </c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</row>
    <row r="349" spans="1:40">
      <c r="A349" s="35" t="s">
        <v>10</v>
      </c>
      <c r="B349" s="516" t="e">
        <f>'CA2 Detail'!B349-'Prior Year - CA2'!B349</f>
        <v>#N/A</v>
      </c>
      <c r="C349" s="516" t="e">
        <f>'CA2 Detail'!C349-'Prior Year - CA2'!C349</f>
        <v>#N/A</v>
      </c>
      <c r="D349" s="516" t="s">
        <v>141</v>
      </c>
      <c r="E349" s="87" t="s">
        <v>141</v>
      </c>
      <c r="F349" s="87"/>
      <c r="G349" s="846"/>
      <c r="H349" s="1039"/>
      <c r="I349" s="69"/>
      <c r="J349" s="69"/>
      <c r="K349" s="50"/>
      <c r="L349" s="83"/>
      <c r="M349" s="57" t="s">
        <v>141</v>
      </c>
      <c r="N349" s="71"/>
      <c r="O349" s="65">
        <v>18</v>
      </c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</row>
    <row r="350" spans="1:40">
      <c r="A350" s="35" t="s">
        <v>11</v>
      </c>
      <c r="B350" s="516" t="e">
        <f>'CA2 Detail'!B350-'Prior Year - CA2'!B350</f>
        <v>#N/A</v>
      </c>
      <c r="C350" s="516" t="e">
        <f>'CA2 Detail'!C350-'Prior Year - CA2'!C350</f>
        <v>#N/A</v>
      </c>
      <c r="D350" s="516" t="s">
        <v>141</v>
      </c>
      <c r="E350" s="87" t="s">
        <v>141</v>
      </c>
      <c r="F350" s="87"/>
      <c r="G350" s="846"/>
      <c r="H350" s="1039"/>
      <c r="I350" s="69"/>
      <c r="J350" s="69"/>
      <c r="K350" s="50" t="s">
        <v>207</v>
      </c>
      <c r="L350" s="83"/>
      <c r="M350" s="51" t="e">
        <f>'CA2 Detail'!M350-'Prior Year - CA2'!M350</f>
        <v>#N/A</v>
      </c>
      <c r="N350" s="50"/>
      <c r="O350" s="65">
        <v>19</v>
      </c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</row>
    <row r="351" spans="1:40">
      <c r="A351" s="35" t="s">
        <v>12</v>
      </c>
      <c r="B351" s="516" t="e">
        <f>'CA2 Detail'!B351-'Prior Year - CA2'!B351</f>
        <v>#N/A</v>
      </c>
      <c r="C351" s="516" t="e">
        <f>'CA2 Detail'!C351-'Prior Year - CA2'!C351</f>
        <v>#N/A</v>
      </c>
      <c r="D351" s="516" t="s">
        <v>141</v>
      </c>
      <c r="E351" s="87"/>
      <c r="F351" s="87"/>
      <c r="G351" s="846"/>
      <c r="H351" s="1039"/>
      <c r="I351" s="69"/>
      <c r="J351" s="69"/>
      <c r="K351" s="50" t="s">
        <v>208</v>
      </c>
      <c r="L351" s="84"/>
      <c r="M351" s="51" t="e">
        <f>'CA2 Detail'!M351-'Prior Year - CA2'!M351</f>
        <v>#N/A</v>
      </c>
      <c r="N351" s="50"/>
      <c r="O351" s="65">
        <v>20</v>
      </c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</row>
    <row r="352" spans="1:40">
      <c r="A352" s="35" t="s">
        <v>13</v>
      </c>
      <c r="B352" s="516" t="e">
        <f>'CA2 Detail'!B352-'Prior Year - CA2'!B352</f>
        <v>#N/A</v>
      </c>
      <c r="C352" s="516" t="e">
        <f>'CA2 Detail'!C352-'Prior Year - CA2'!C352</f>
        <v>#N/A</v>
      </c>
      <c r="D352" s="516" t="s">
        <v>141</v>
      </c>
      <c r="E352" s="87"/>
      <c r="F352" s="87"/>
      <c r="G352" s="846"/>
      <c r="H352" s="1039"/>
      <c r="I352" s="69"/>
      <c r="J352" s="69"/>
      <c r="K352" s="70"/>
      <c r="L352" s="70"/>
      <c r="M352" s="57"/>
      <c r="N352" s="50"/>
      <c r="O352" s="65">
        <v>21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</row>
    <row r="353" spans="1:40">
      <c r="A353" s="35" t="s">
        <v>14</v>
      </c>
      <c r="B353" s="516" t="e">
        <f>'CA2 Detail'!B353-'Prior Year - CA2'!B353</f>
        <v>#N/A</v>
      </c>
      <c r="C353" s="516" t="e">
        <f>'CA2 Detail'!C353-'Prior Year - CA2'!C353</f>
        <v>#N/A</v>
      </c>
      <c r="D353" s="516" t="s">
        <v>141</v>
      </c>
      <c r="E353" s="87"/>
      <c r="F353" s="87"/>
      <c r="G353" s="846"/>
      <c r="H353" s="1039"/>
      <c r="I353" s="69"/>
      <c r="J353" s="69"/>
      <c r="K353" s="36"/>
      <c r="L353" s="36"/>
      <c r="M353" s="36"/>
      <c r="N353" s="36"/>
      <c r="O353" s="65">
        <v>22</v>
      </c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</row>
    <row r="354" spans="1:40">
      <c r="A354" s="35" t="s">
        <v>15</v>
      </c>
      <c r="B354" s="516" t="e">
        <f>'CA2 Detail'!B354-'Prior Year - CA2'!B354</f>
        <v>#N/A</v>
      </c>
      <c r="C354" s="516" t="e">
        <f>'CA2 Detail'!C354-'Prior Year - CA2'!C354</f>
        <v>#N/A</v>
      </c>
      <c r="D354" s="516" t="s">
        <v>141</v>
      </c>
      <c r="E354" s="87"/>
      <c r="F354" s="87"/>
      <c r="G354" s="846"/>
      <c r="H354" s="1039"/>
      <c r="I354" s="69"/>
      <c r="J354" s="69"/>
      <c r="K354" s="36"/>
      <c r="L354" s="36"/>
      <c r="M354" s="55"/>
      <c r="N354" s="36"/>
      <c r="O354" s="65">
        <v>23</v>
      </c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</row>
    <row r="355" spans="1:40">
      <c r="A355" s="35" t="s">
        <v>16</v>
      </c>
      <c r="B355" s="516" t="e">
        <f>'CA2 Detail'!B355-'Prior Year - CA2'!B355</f>
        <v>#N/A</v>
      </c>
      <c r="C355" s="516" t="e">
        <f>'CA2 Detail'!C355-'Prior Year - CA2'!C355</f>
        <v>#N/A</v>
      </c>
      <c r="D355" s="516" t="s">
        <v>167</v>
      </c>
      <c r="E355" s="87"/>
      <c r="F355" s="87"/>
      <c r="G355" s="846"/>
      <c r="H355" s="1039"/>
      <c r="I355" s="69"/>
      <c r="J355" s="69"/>
      <c r="K355" s="36"/>
      <c r="L355" s="36"/>
      <c r="M355" s="55"/>
      <c r="N355" s="36"/>
      <c r="O355" s="65">
        <v>24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</row>
    <row r="356" spans="1:40">
      <c r="A356" s="35" t="s">
        <v>17</v>
      </c>
      <c r="B356" s="516" t="e">
        <f>'CA2 Detail'!B356-'Prior Year - CA2'!B356</f>
        <v>#N/A</v>
      </c>
      <c r="C356" s="516" t="e">
        <f>'CA2 Detail'!C356-'Prior Year - CA2'!C356</f>
        <v>#N/A</v>
      </c>
      <c r="D356" s="516" t="s">
        <v>141</v>
      </c>
      <c r="E356" s="87"/>
      <c r="F356" s="87"/>
      <c r="G356" s="846"/>
      <c r="H356" s="1039"/>
      <c r="I356" s="69"/>
      <c r="J356" s="69"/>
      <c r="K356" s="36"/>
      <c r="L356" s="36"/>
      <c r="M356" s="36"/>
      <c r="N356" s="36"/>
      <c r="O356" s="65">
        <v>25</v>
      </c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</row>
    <row r="357" spans="1:40">
      <c r="A357" s="35" t="s">
        <v>18</v>
      </c>
      <c r="B357" s="516" t="e">
        <f>'CA2 Detail'!B357-'Prior Year - CA2'!B357</f>
        <v>#N/A</v>
      </c>
      <c r="C357" s="516" t="e">
        <f>'CA2 Detail'!C357-'Prior Year - CA2'!C357</f>
        <v>#N/A</v>
      </c>
      <c r="D357" s="516" t="s">
        <v>141</v>
      </c>
      <c r="E357" s="87"/>
      <c r="F357" s="87"/>
      <c r="G357" s="846"/>
      <c r="H357" s="1039"/>
      <c r="I357" s="69"/>
      <c r="J357" s="69"/>
      <c r="K357" s="36"/>
      <c r="L357" s="36"/>
      <c r="M357" s="36"/>
      <c r="N357" s="36"/>
      <c r="O357" s="65">
        <v>26</v>
      </c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</row>
    <row r="358" spans="1:40">
      <c r="A358" s="35" t="s">
        <v>19</v>
      </c>
      <c r="B358" s="516" t="e">
        <f>'CA2 Detail'!B358-'Prior Year - CA2'!B358</f>
        <v>#N/A</v>
      </c>
      <c r="C358" s="516" t="e">
        <f>'CA2 Detail'!C358-'Prior Year - CA2'!C358</f>
        <v>#N/A</v>
      </c>
      <c r="D358" s="516" t="s">
        <v>141</v>
      </c>
      <c r="E358" s="87"/>
      <c r="F358" s="87"/>
      <c r="G358" s="846"/>
      <c r="H358" s="1039"/>
      <c r="I358" s="69"/>
      <c r="J358" s="69"/>
      <c r="K358" s="36"/>
      <c r="L358" s="36"/>
      <c r="M358" s="36"/>
      <c r="N358" s="36"/>
      <c r="O358" s="65">
        <v>27</v>
      </c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</row>
    <row r="359" spans="1:40">
      <c r="A359" s="35" t="s">
        <v>20</v>
      </c>
      <c r="B359" s="516" t="e">
        <f>'CA2 Detail'!B359-'Prior Year - CA2'!B359</f>
        <v>#N/A</v>
      </c>
      <c r="C359" s="516" t="e">
        <f>'CA2 Detail'!C359-'Prior Year - CA2'!C359</f>
        <v>#N/A</v>
      </c>
      <c r="D359" s="516" t="s">
        <v>141</v>
      </c>
      <c r="E359" s="87"/>
      <c r="F359" s="87"/>
      <c r="G359" s="846"/>
      <c r="H359" s="1039"/>
      <c r="I359" s="69"/>
      <c r="J359" s="69"/>
      <c r="K359" s="36"/>
      <c r="L359" s="36"/>
      <c r="M359" s="36"/>
      <c r="N359" s="36"/>
      <c r="O359" s="65">
        <v>28</v>
      </c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</row>
    <row r="360" spans="1:40">
      <c r="A360" s="35" t="s">
        <v>21</v>
      </c>
      <c r="B360" s="516" t="e">
        <f>'CA2 Detail'!B360-'Prior Year - CA2'!B360</f>
        <v>#N/A</v>
      </c>
      <c r="C360" s="516" t="e">
        <f>'CA2 Detail'!C360-'Prior Year - CA2'!C360</f>
        <v>#N/A</v>
      </c>
      <c r="D360" s="516" t="s">
        <v>141</v>
      </c>
      <c r="E360" s="87"/>
      <c r="F360" s="87"/>
      <c r="G360" s="846"/>
      <c r="H360" s="1039"/>
      <c r="I360" s="69"/>
      <c r="J360" s="69"/>
      <c r="K360" s="36"/>
      <c r="L360" s="36"/>
      <c r="M360" s="36"/>
      <c r="N360" s="36"/>
      <c r="O360" s="65">
        <v>29</v>
      </c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</row>
    <row r="361" spans="1:40" ht="15.75">
      <c r="A361" s="35" t="s">
        <v>22</v>
      </c>
      <c r="B361" s="516" t="e">
        <f>'CA2 Detail'!B361-'Prior Year - CA2'!B361</f>
        <v>#N/A</v>
      </c>
      <c r="C361" s="516" t="e">
        <f>'CA2 Detail'!C361-'Prior Year - CA2'!C361</f>
        <v>#N/A</v>
      </c>
      <c r="D361" s="516" t="s">
        <v>141</v>
      </c>
      <c r="E361" s="87"/>
      <c r="F361" s="87"/>
      <c r="G361" s="846"/>
      <c r="H361" s="1039"/>
      <c r="I361" s="69"/>
      <c r="J361" s="69"/>
      <c r="K361" s="36"/>
      <c r="L361" s="36"/>
      <c r="M361" s="36"/>
      <c r="N361" s="36"/>
      <c r="O361" s="65">
        <v>30</v>
      </c>
      <c r="P361" s="36"/>
      <c r="Q361" s="1045" t="s">
        <v>171</v>
      </c>
      <c r="R361" s="1046" t="s">
        <v>153</v>
      </c>
      <c r="S361" s="1038"/>
      <c r="T361" s="69"/>
      <c r="U361" s="46" t="s">
        <v>253</v>
      </c>
      <c r="V361" s="50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</row>
    <row r="362" spans="1:40" ht="15.75">
      <c r="A362" s="35" t="s">
        <v>23</v>
      </c>
      <c r="B362" s="516" t="e">
        <f>'CA2 Detail'!B362-'Prior Year - CA2'!B362</f>
        <v>#N/A</v>
      </c>
      <c r="C362" s="516" t="e">
        <f>'CA2 Detail'!C362-'Prior Year - CA2'!C362</f>
        <v>#N/A</v>
      </c>
      <c r="D362" s="516" t="s">
        <v>141</v>
      </c>
      <c r="E362" s="87"/>
      <c r="F362" s="87"/>
      <c r="G362" s="846"/>
      <c r="H362" s="1039"/>
      <c r="I362" s="77"/>
      <c r="J362" s="69"/>
      <c r="K362" s="36"/>
      <c r="L362" s="36"/>
      <c r="M362" s="36"/>
      <c r="N362" s="36"/>
      <c r="O362" s="65">
        <v>31</v>
      </c>
      <c r="P362" s="36"/>
      <c r="Q362" s="1047" t="s">
        <v>172</v>
      </c>
      <c r="R362" s="1048" t="s">
        <v>177</v>
      </c>
      <c r="S362" s="1038"/>
      <c r="T362" s="69"/>
      <c r="U362" s="41" t="s">
        <v>254</v>
      </c>
      <c r="V362" s="50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</row>
    <row r="363" spans="1:40" ht="16.5" thickBot="1">
      <c r="A363" s="35" t="s">
        <v>24</v>
      </c>
      <c r="B363" s="516" t="e">
        <f>'CA2 Detail'!B363-'Prior Year - CA2'!B363</f>
        <v>#N/A</v>
      </c>
      <c r="C363" s="516" t="e">
        <f>'CA2 Detail'!C363-'Prior Year - CA2'!C363</f>
        <v>#N/A</v>
      </c>
      <c r="D363" s="516" t="s">
        <v>141</v>
      </c>
      <c r="E363" s="87"/>
      <c r="F363" s="87"/>
      <c r="G363" s="846"/>
      <c r="H363" s="1039"/>
      <c r="I363" s="69"/>
      <c r="J363" s="69"/>
      <c r="K363" s="36"/>
      <c r="L363" s="36"/>
      <c r="M363" s="36"/>
      <c r="N363" s="36"/>
      <c r="O363" s="65">
        <v>32</v>
      </c>
      <c r="P363" s="36"/>
      <c r="Q363" s="1047" t="s">
        <v>173</v>
      </c>
      <c r="R363" s="1048" t="s">
        <v>146</v>
      </c>
      <c r="S363" s="1038"/>
      <c r="T363" s="69"/>
      <c r="U363" s="41" t="s">
        <v>179</v>
      </c>
      <c r="V363" s="50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</row>
    <row r="364" spans="1:40" ht="16.5" thickTop="1">
      <c r="A364" s="39"/>
      <c r="B364" s="511"/>
      <c r="C364" s="509"/>
      <c r="D364" s="509"/>
      <c r="E364" s="509"/>
      <c r="F364" s="509"/>
      <c r="G364" s="509"/>
      <c r="H364" s="85"/>
      <c r="I364" s="69"/>
      <c r="J364" s="69"/>
      <c r="K364" s="36"/>
      <c r="L364" s="36" t="s">
        <v>141</v>
      </c>
      <c r="M364" s="36"/>
      <c r="N364" s="36"/>
      <c r="O364" s="65">
        <v>33</v>
      </c>
      <c r="P364" s="36"/>
      <c r="Q364" s="1049"/>
      <c r="R364" s="1050"/>
      <c r="S364" s="77"/>
      <c r="T364" s="1053" t="s">
        <v>289</v>
      </c>
      <c r="U364" s="77" t="e">
        <f>'CA2 Detail'!U364-'Prior Year - CA2'!U364</f>
        <v>#N/A</v>
      </c>
      <c r="V364" s="50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</row>
    <row r="365" spans="1:40" ht="15.75">
      <c r="A365" s="39" t="s">
        <v>284</v>
      </c>
      <c r="B365" s="516" t="e">
        <f>'CA2 Detail'!B365-'Prior Year - CA2'!B365</f>
        <v>#N/A</v>
      </c>
      <c r="C365" s="516" t="e">
        <f>'CA2 Detail'!C365-'Prior Year - CA2'!C365</f>
        <v>#N/A</v>
      </c>
      <c r="D365" s="516" t="e">
        <f>'CA2 Detail'!D365-'Prior Year - CA2'!D365</f>
        <v>#N/A</v>
      </c>
      <c r="E365" s="516" t="e">
        <f>'CA2 Detail'!E365-'Prior Year - CA2'!E365</f>
        <v>#N/A</v>
      </c>
      <c r="F365" s="516" t="e">
        <f>'CA2 Detail'!F365-'Prior Year - CA2'!F365</f>
        <v>#N/A</v>
      </c>
      <c r="G365" s="516" t="e">
        <f>'CA2 Detail'!G365-'Prior Year - CA2'!G365</f>
        <v>#N/A</v>
      </c>
      <c r="H365" s="77"/>
      <c r="I365" s="77"/>
      <c r="J365" s="69"/>
      <c r="K365" s="36"/>
      <c r="L365" s="36"/>
      <c r="M365" s="36"/>
      <c r="N365" s="36"/>
      <c r="O365" s="65">
        <v>34</v>
      </c>
      <c r="P365" s="36"/>
      <c r="Q365" s="1051" t="e">
        <f>'CA2 Detail'!Q365-'Prior Year - CA2'!Q365</f>
        <v>#N/A</v>
      </c>
      <c r="R365" s="1052" t="e">
        <f>'CA2 Detail'!R365-'Prior Year - CA2'!R365</f>
        <v>#N/A</v>
      </c>
      <c r="S365" s="77"/>
      <c r="T365" s="1054" t="s">
        <v>242</v>
      </c>
      <c r="U365" s="77" t="e">
        <f>'CA2 Detail'!U365-'Prior Year - CA2'!U365</f>
        <v>#N/A</v>
      </c>
      <c r="V365" s="50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</row>
    <row r="366" spans="1:40" ht="15.75">
      <c r="A366" s="45"/>
      <c r="B366" s="511"/>
      <c r="C366" s="847"/>
      <c r="D366" s="848"/>
      <c r="E366" s="848"/>
      <c r="F366" s="849"/>
      <c r="G366" s="850"/>
      <c r="H366" s="1040"/>
      <c r="I366" s="85"/>
      <c r="J366" s="69"/>
      <c r="K366" s="36"/>
      <c r="L366" s="36"/>
      <c r="M366" s="36"/>
      <c r="N366" s="36"/>
      <c r="O366" s="65">
        <v>35</v>
      </c>
      <c r="P366" s="36"/>
      <c r="Q366" s="68"/>
      <c r="R366" s="68"/>
      <c r="S366" s="77"/>
      <c r="T366" s="1055" t="s">
        <v>243</v>
      </c>
      <c r="U366" s="77" t="e">
        <f>'CA2 Detail'!U366-'Prior Year - CA2'!U366</f>
        <v>#N/A</v>
      </c>
      <c r="V366" s="50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</row>
    <row r="367" spans="1:40" ht="15.75">
      <c r="A367" s="39" t="s">
        <v>283</v>
      </c>
      <c r="B367" s="518"/>
      <c r="C367" s="519"/>
      <c r="D367" s="543"/>
      <c r="E367" s="543"/>
      <c r="F367" s="851"/>
      <c r="G367" s="852"/>
      <c r="H367" s="1040"/>
      <c r="I367" s="85"/>
      <c r="J367" s="69"/>
      <c r="K367" s="36"/>
      <c r="L367" s="36"/>
      <c r="M367" s="36"/>
      <c r="N367" s="36"/>
      <c r="O367" s="65">
        <v>36</v>
      </c>
      <c r="P367" s="36"/>
      <c r="Q367" s="68"/>
      <c r="R367" s="68"/>
      <c r="S367" s="77"/>
      <c r="T367" s="1055" t="s">
        <v>244</v>
      </c>
      <c r="U367" s="77" t="e">
        <f>'CA2 Detail'!U367-'Prior Year - CA2'!U367</f>
        <v>#N/A</v>
      </c>
      <c r="V367" s="50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</row>
    <row r="368" spans="1:40" ht="15.75">
      <c r="A368" s="39" t="s">
        <v>287</v>
      </c>
      <c r="B368" s="518"/>
      <c r="C368" s="518"/>
      <c r="D368" s="516"/>
      <c r="E368" s="87"/>
      <c r="F368" s="87"/>
      <c r="G368" s="846"/>
      <c r="H368" s="1039"/>
      <c r="I368" s="69"/>
      <c r="J368" s="69"/>
      <c r="K368" s="36"/>
      <c r="L368" s="36"/>
      <c r="M368" s="36"/>
      <c r="N368" s="36"/>
      <c r="O368" s="65">
        <v>37</v>
      </c>
      <c r="P368" s="36"/>
      <c r="Q368" s="40"/>
      <c r="R368" s="40"/>
      <c r="S368" s="77"/>
      <c r="T368" s="1055" t="s">
        <v>245</v>
      </c>
      <c r="U368" s="77" t="e">
        <f>'CA2 Detail'!U368-'Prior Year - CA2'!U368</f>
        <v>#N/A</v>
      </c>
      <c r="V368" s="50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</row>
    <row r="369" spans="1:40" ht="15.75">
      <c r="A369" s="35" t="s">
        <v>1</v>
      </c>
      <c r="B369" s="516" t="e">
        <f>'CA2 Detail'!B369-'Prior Year - CA2'!B369</f>
        <v>#N/A</v>
      </c>
      <c r="C369" s="516" t="e">
        <f>'CA2 Detail'!C369-'Prior Year - CA2'!C369</f>
        <v>#N/A</v>
      </c>
      <c r="D369" s="516" t="s">
        <v>141</v>
      </c>
      <c r="E369" s="87" t="s">
        <v>141</v>
      </c>
      <c r="F369" s="87"/>
      <c r="G369" s="846"/>
      <c r="H369" s="1039"/>
      <c r="I369" s="69"/>
      <c r="J369" s="69"/>
      <c r="K369" s="36"/>
      <c r="L369" s="36"/>
      <c r="M369" s="36"/>
      <c r="N369" s="36"/>
      <c r="O369" s="65">
        <v>38</v>
      </c>
      <c r="P369" s="36"/>
      <c r="Q369" s="40"/>
      <c r="R369" s="40"/>
      <c r="S369" s="77"/>
      <c r="T369" s="1055" t="s">
        <v>246</v>
      </c>
      <c r="U369" s="77" t="e">
        <f>'CA2 Detail'!U369-'Prior Year - CA2'!U369</f>
        <v>#N/A</v>
      </c>
      <c r="V369" s="50" t="s">
        <v>279</v>
      </c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</row>
    <row r="370" spans="1:40" ht="15.75">
      <c r="A370" s="35" t="s">
        <v>2</v>
      </c>
      <c r="B370" s="516" t="e">
        <f>'CA2 Detail'!B370-'Prior Year - CA2'!B370</f>
        <v>#N/A</v>
      </c>
      <c r="C370" s="516" t="e">
        <f>'CA2 Detail'!C370-'Prior Year - CA2'!C370</f>
        <v>#N/A</v>
      </c>
      <c r="D370" s="516" t="s">
        <v>141</v>
      </c>
      <c r="E370" s="87" t="s">
        <v>141</v>
      </c>
      <c r="F370" s="87"/>
      <c r="G370" s="846"/>
      <c r="H370" s="1039"/>
      <c r="I370" s="69"/>
      <c r="J370" s="69"/>
      <c r="K370" s="36"/>
      <c r="L370" s="36"/>
      <c r="M370" s="36"/>
      <c r="N370" s="36"/>
      <c r="O370" s="65">
        <v>39</v>
      </c>
      <c r="P370" s="36"/>
      <c r="Q370" s="40"/>
      <c r="R370" s="40"/>
      <c r="S370" s="77"/>
      <c r="T370" s="1055" t="s">
        <v>247</v>
      </c>
      <c r="U370" s="77" t="e">
        <f>'CA2 Detail'!U370-'Prior Year - CA2'!U370</f>
        <v>#N/A</v>
      </c>
      <c r="V370" s="50" t="s">
        <v>280</v>
      </c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</row>
    <row r="371" spans="1:40" ht="15.75">
      <c r="A371" s="35" t="s">
        <v>3</v>
      </c>
      <c r="B371" s="516" t="e">
        <f>'CA2 Detail'!B371-'Prior Year - CA2'!B371</f>
        <v>#N/A</v>
      </c>
      <c r="C371" s="516" t="e">
        <f>'CA2 Detail'!C371-'Prior Year - CA2'!C371</f>
        <v>#N/A</v>
      </c>
      <c r="D371" s="516" t="s">
        <v>141</v>
      </c>
      <c r="E371" s="87" t="s">
        <v>141</v>
      </c>
      <c r="F371" s="87"/>
      <c r="G371" s="846"/>
      <c r="H371" s="1039"/>
      <c r="I371" s="69"/>
      <c r="J371" s="69"/>
      <c r="K371" s="36"/>
      <c r="L371" s="36"/>
      <c r="M371" s="36"/>
      <c r="N371" s="36"/>
      <c r="O371" s="65">
        <v>40</v>
      </c>
      <c r="P371" s="36"/>
      <c r="Q371" s="40"/>
      <c r="R371" s="40"/>
      <c r="S371" s="77"/>
      <c r="T371" s="1055" t="s">
        <v>248</v>
      </c>
      <c r="U371" s="77" t="e">
        <f>'CA2 Detail'!U371-'Prior Year - CA2'!U371</f>
        <v>#N/A</v>
      </c>
      <c r="V371" s="50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</row>
    <row r="372" spans="1:40" ht="15.75">
      <c r="A372" s="35" t="s">
        <v>4</v>
      </c>
      <c r="B372" s="516" t="e">
        <f>'CA2 Detail'!B372-'Prior Year - CA2'!B372</f>
        <v>#N/A</v>
      </c>
      <c r="C372" s="516" t="e">
        <f>'CA2 Detail'!C372-'Prior Year - CA2'!C372</f>
        <v>#N/A</v>
      </c>
      <c r="D372" s="516" t="s">
        <v>141</v>
      </c>
      <c r="E372" s="87" t="s">
        <v>141</v>
      </c>
      <c r="F372" s="87"/>
      <c r="G372" s="846"/>
      <c r="H372" s="1039"/>
      <c r="I372" s="69"/>
      <c r="J372" s="69"/>
      <c r="K372" s="36"/>
      <c r="L372" s="36"/>
      <c r="M372" s="36"/>
      <c r="N372" s="36"/>
      <c r="O372" s="65">
        <v>41</v>
      </c>
      <c r="P372" s="36"/>
      <c r="Q372" s="36"/>
      <c r="R372" s="36"/>
      <c r="S372" s="77"/>
      <c r="T372" s="1055" t="s">
        <v>249</v>
      </c>
      <c r="U372" s="77" t="e">
        <f>'CA2 Detail'!U372-'Prior Year - CA2'!U372</f>
        <v>#N/A</v>
      </c>
      <c r="V372" s="50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</row>
    <row r="373" spans="1:40" ht="15.75">
      <c r="A373" s="35" t="s">
        <v>5</v>
      </c>
      <c r="B373" s="516" t="e">
        <f>'CA2 Detail'!B373-'Prior Year - CA2'!B373</f>
        <v>#N/A</v>
      </c>
      <c r="C373" s="516" t="e">
        <f>'CA2 Detail'!C373-'Prior Year - CA2'!C373</f>
        <v>#N/A</v>
      </c>
      <c r="D373" s="516" t="s">
        <v>141</v>
      </c>
      <c r="E373" s="87" t="s">
        <v>141</v>
      </c>
      <c r="F373" s="87"/>
      <c r="G373" s="846"/>
      <c r="H373" s="1039"/>
      <c r="I373" s="69"/>
      <c r="J373" s="69"/>
      <c r="K373" s="36"/>
      <c r="L373" s="36"/>
      <c r="M373" s="36"/>
      <c r="N373" s="36"/>
      <c r="O373" s="65">
        <v>42</v>
      </c>
      <c r="P373" s="36"/>
      <c r="Q373" s="36"/>
      <c r="R373" s="69"/>
      <c r="S373" s="77"/>
      <c r="T373" s="1056" t="s">
        <v>250</v>
      </c>
      <c r="U373" s="77" t="e">
        <f>'CA2 Detail'!U373-'Prior Year - CA2'!U373</f>
        <v>#N/A</v>
      </c>
      <c r="V373" s="51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</row>
    <row r="374" spans="1:40">
      <c r="A374" s="35" t="s">
        <v>6</v>
      </c>
      <c r="B374" s="516" t="e">
        <f>'CA2 Detail'!B374-'Prior Year - CA2'!B374</f>
        <v>#N/A</v>
      </c>
      <c r="C374" s="516" t="e">
        <f>'CA2 Detail'!C374-'Prior Year - CA2'!C374</f>
        <v>#N/A</v>
      </c>
      <c r="D374" s="516" t="s">
        <v>141</v>
      </c>
      <c r="E374" s="87" t="s">
        <v>141</v>
      </c>
      <c r="F374" s="87"/>
      <c r="G374" s="846"/>
      <c r="H374" s="1039"/>
      <c r="I374" s="69"/>
      <c r="J374" s="69"/>
      <c r="K374" s="36"/>
      <c r="L374" s="36"/>
      <c r="M374" s="36"/>
      <c r="N374" s="36"/>
      <c r="O374" s="65">
        <v>43</v>
      </c>
      <c r="P374" s="36"/>
      <c r="Q374" s="36"/>
      <c r="R374" s="69"/>
      <c r="S374" s="69"/>
      <c r="T374" s="69"/>
      <c r="U374" s="57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</row>
    <row r="375" spans="1:40">
      <c r="A375" s="35" t="s">
        <v>7</v>
      </c>
      <c r="B375" s="516" t="e">
        <f>'CA2 Detail'!B375-'Prior Year - CA2'!B375</f>
        <v>#N/A</v>
      </c>
      <c r="C375" s="516" t="e">
        <f>'CA2 Detail'!C375-'Prior Year - CA2'!C375</f>
        <v>#N/A</v>
      </c>
      <c r="D375" s="516" t="s">
        <v>167</v>
      </c>
      <c r="E375" s="87" t="s">
        <v>141</v>
      </c>
      <c r="F375" s="87"/>
      <c r="G375" s="846"/>
      <c r="H375" s="1039"/>
      <c r="I375" s="69"/>
      <c r="J375" s="69"/>
      <c r="K375" s="36"/>
      <c r="L375" s="36"/>
      <c r="M375" s="36"/>
      <c r="N375" s="36"/>
      <c r="O375" s="65">
        <v>44</v>
      </c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</row>
    <row r="376" spans="1:40">
      <c r="A376" s="35" t="s">
        <v>8</v>
      </c>
      <c r="B376" s="516" t="e">
        <f>'CA2 Detail'!B376-'Prior Year - CA2'!B376</f>
        <v>#N/A</v>
      </c>
      <c r="C376" s="516" t="e">
        <f>'CA2 Detail'!C376-'Prior Year - CA2'!C376</f>
        <v>#N/A</v>
      </c>
      <c r="D376" s="516" t="s">
        <v>167</v>
      </c>
      <c r="E376" s="87" t="s">
        <v>141</v>
      </c>
      <c r="F376" s="87"/>
      <c r="G376" s="846"/>
      <c r="H376" s="1039"/>
      <c r="I376" s="69"/>
      <c r="J376" s="69"/>
      <c r="K376" s="36"/>
      <c r="L376" s="36"/>
      <c r="M376" s="36"/>
      <c r="N376" s="36"/>
      <c r="O376" s="65">
        <v>45</v>
      </c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</row>
    <row r="377" spans="1:40">
      <c r="A377" s="35" t="s">
        <v>9</v>
      </c>
      <c r="B377" s="516" t="e">
        <f>'CA2 Detail'!B377-'Prior Year - CA2'!B377</f>
        <v>#N/A</v>
      </c>
      <c r="C377" s="516" t="e">
        <f>'CA2 Detail'!C377-'Prior Year - CA2'!C377</f>
        <v>#N/A</v>
      </c>
      <c r="D377" s="516" t="s">
        <v>167</v>
      </c>
      <c r="E377" s="87" t="s">
        <v>141</v>
      </c>
      <c r="F377" s="87"/>
      <c r="G377" s="846"/>
      <c r="H377" s="1039"/>
      <c r="I377" s="69"/>
      <c r="J377" s="69"/>
      <c r="K377" s="36"/>
      <c r="L377" s="36"/>
      <c r="M377" s="36"/>
      <c r="N377" s="36"/>
      <c r="O377" s="65">
        <v>46</v>
      </c>
      <c r="P377" s="36"/>
      <c r="Q377" s="36"/>
      <c r="R377" s="36"/>
      <c r="S377" s="36"/>
      <c r="T377" s="36"/>
      <c r="U377" s="55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</row>
    <row r="378" spans="1:40">
      <c r="A378" s="35" t="s">
        <v>10</v>
      </c>
      <c r="B378" s="516" t="e">
        <f>'CA2 Detail'!B378-'Prior Year - CA2'!B378</f>
        <v>#N/A</v>
      </c>
      <c r="C378" s="516" t="e">
        <f>'CA2 Detail'!C378-'Prior Year - CA2'!C378</f>
        <v>#N/A</v>
      </c>
      <c r="D378" s="516" t="s">
        <v>141</v>
      </c>
      <c r="E378" s="87" t="s">
        <v>141</v>
      </c>
      <c r="F378" s="87"/>
      <c r="G378" s="846"/>
      <c r="H378" s="1039"/>
      <c r="I378" s="69"/>
      <c r="J378" s="69"/>
      <c r="K378" s="36"/>
      <c r="L378" s="36"/>
      <c r="M378" s="36"/>
      <c r="N378" s="36"/>
      <c r="O378" s="65">
        <v>47</v>
      </c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</row>
    <row r="379" spans="1:40">
      <c r="A379" s="35" t="s">
        <v>11</v>
      </c>
      <c r="B379" s="516" t="e">
        <f>'CA2 Detail'!B379-'Prior Year - CA2'!B379</f>
        <v>#N/A</v>
      </c>
      <c r="C379" s="516" t="e">
        <f>'CA2 Detail'!C379-'Prior Year - CA2'!C379</f>
        <v>#N/A</v>
      </c>
      <c r="D379" s="516" t="s">
        <v>141</v>
      </c>
      <c r="E379" s="87" t="s">
        <v>141</v>
      </c>
      <c r="F379" s="87"/>
      <c r="G379" s="846"/>
      <c r="H379" s="1039"/>
      <c r="I379" s="69"/>
      <c r="J379" s="69"/>
      <c r="K379" s="36"/>
      <c r="L379" s="36"/>
      <c r="M379" s="36"/>
      <c r="N379" s="36"/>
      <c r="O379" s="65">
        <v>48</v>
      </c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</row>
    <row r="380" spans="1:40">
      <c r="A380" s="35" t="s">
        <v>12</v>
      </c>
      <c r="B380" s="516" t="e">
        <f>'CA2 Detail'!B380-'Prior Year - CA2'!B380</f>
        <v>#N/A</v>
      </c>
      <c r="C380" s="516" t="e">
        <f>'CA2 Detail'!C380-'Prior Year - CA2'!C380</f>
        <v>#N/A</v>
      </c>
      <c r="D380" s="516" t="s">
        <v>141</v>
      </c>
      <c r="E380" s="87"/>
      <c r="F380" s="87"/>
      <c r="G380" s="846"/>
      <c r="H380" s="1039"/>
      <c r="I380" s="69"/>
      <c r="J380" s="69"/>
      <c r="K380" s="36"/>
      <c r="L380" s="36"/>
      <c r="M380" s="36"/>
      <c r="N380" s="36"/>
      <c r="O380" s="65">
        <v>49</v>
      </c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</row>
    <row r="381" spans="1:40">
      <c r="A381" s="35" t="s">
        <v>13</v>
      </c>
      <c r="B381" s="516" t="e">
        <f>'CA2 Detail'!B381-'Prior Year - CA2'!B381</f>
        <v>#N/A</v>
      </c>
      <c r="C381" s="516" t="e">
        <f>'CA2 Detail'!C381-'Prior Year - CA2'!C381</f>
        <v>#N/A</v>
      </c>
      <c r="D381" s="516" t="s">
        <v>141</v>
      </c>
      <c r="E381" s="87"/>
      <c r="F381" s="87"/>
      <c r="G381" s="846"/>
      <c r="H381" s="1039"/>
      <c r="I381" s="69"/>
      <c r="J381" s="69"/>
      <c r="K381" s="36"/>
      <c r="L381" s="36"/>
      <c r="M381" s="36"/>
      <c r="N381" s="36"/>
      <c r="O381" s="65">
        <v>50</v>
      </c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</row>
    <row r="382" spans="1:40">
      <c r="A382" s="35" t="s">
        <v>14</v>
      </c>
      <c r="B382" s="516" t="e">
        <f>'CA2 Detail'!B382-'Prior Year - CA2'!B382</f>
        <v>#N/A</v>
      </c>
      <c r="C382" s="516" t="e">
        <f>'CA2 Detail'!C382-'Prior Year - CA2'!C382</f>
        <v>#N/A</v>
      </c>
      <c r="D382" s="516" t="s">
        <v>141</v>
      </c>
      <c r="E382" s="87"/>
      <c r="F382" s="87"/>
      <c r="G382" s="846"/>
      <c r="H382" s="1039"/>
      <c r="I382" s="69"/>
      <c r="J382" s="69"/>
      <c r="K382" s="36"/>
      <c r="L382" s="36"/>
      <c r="M382" s="36"/>
      <c r="N382" s="36"/>
      <c r="O382" s="65">
        <v>51</v>
      </c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</row>
    <row r="383" spans="1:40">
      <c r="A383" s="35" t="s">
        <v>15</v>
      </c>
      <c r="B383" s="516" t="e">
        <f>'CA2 Detail'!B383-'Prior Year - CA2'!B383</f>
        <v>#N/A</v>
      </c>
      <c r="C383" s="516" t="e">
        <f>'CA2 Detail'!C383-'Prior Year - CA2'!C383</f>
        <v>#N/A</v>
      </c>
      <c r="D383" s="516" t="s">
        <v>141</v>
      </c>
      <c r="E383" s="87"/>
      <c r="F383" s="87"/>
      <c r="G383" s="846"/>
      <c r="H383" s="1039"/>
      <c r="I383" s="69"/>
      <c r="J383" s="69"/>
      <c r="K383" s="36"/>
      <c r="L383" s="36"/>
      <c r="M383" s="36"/>
      <c r="N383" s="36"/>
      <c r="O383" s="65">
        <v>52</v>
      </c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</row>
    <row r="384" spans="1:40">
      <c r="A384" s="35" t="s">
        <v>16</v>
      </c>
      <c r="B384" s="516" t="e">
        <f>'CA2 Detail'!B384-'Prior Year - CA2'!B384</f>
        <v>#N/A</v>
      </c>
      <c r="C384" s="516" t="e">
        <f>'CA2 Detail'!C384-'Prior Year - CA2'!C384</f>
        <v>#N/A</v>
      </c>
      <c r="D384" s="516" t="s">
        <v>167</v>
      </c>
      <c r="E384" s="87"/>
      <c r="F384" s="87"/>
      <c r="G384" s="846"/>
      <c r="H384" s="1039"/>
      <c r="I384" s="69"/>
      <c r="J384" s="69"/>
      <c r="K384" s="36"/>
      <c r="L384" s="36"/>
      <c r="M384" s="36"/>
      <c r="N384" s="36"/>
      <c r="O384" s="65">
        <v>53</v>
      </c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</row>
    <row r="385" spans="1:40">
      <c r="A385" s="35" t="s">
        <v>17</v>
      </c>
      <c r="B385" s="516" t="e">
        <f>'CA2 Detail'!B385-'Prior Year - CA2'!B385</f>
        <v>#N/A</v>
      </c>
      <c r="C385" s="516" t="e">
        <f>'CA2 Detail'!C385-'Prior Year - CA2'!C385</f>
        <v>#N/A</v>
      </c>
      <c r="D385" s="516" t="s">
        <v>141</v>
      </c>
      <c r="E385" s="87"/>
      <c r="F385" s="87"/>
      <c r="G385" s="846"/>
      <c r="H385" s="1039"/>
      <c r="I385" s="69"/>
      <c r="J385" s="69"/>
      <c r="K385" s="36"/>
      <c r="L385" s="36"/>
      <c r="M385" s="36"/>
      <c r="N385" s="36"/>
      <c r="O385" s="65">
        <v>54</v>
      </c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</row>
    <row r="386" spans="1:40">
      <c r="A386" s="35" t="s">
        <v>18</v>
      </c>
      <c r="B386" s="516" t="e">
        <f>'CA2 Detail'!B386-'Prior Year - CA2'!B386</f>
        <v>#N/A</v>
      </c>
      <c r="C386" s="516" t="e">
        <f>'CA2 Detail'!C386-'Prior Year - CA2'!C386</f>
        <v>#N/A</v>
      </c>
      <c r="D386" s="516" t="s">
        <v>141</v>
      </c>
      <c r="E386" s="87"/>
      <c r="F386" s="87"/>
      <c r="G386" s="846"/>
      <c r="H386" s="1039"/>
      <c r="I386" s="69"/>
      <c r="J386" s="69"/>
      <c r="K386" s="36"/>
      <c r="L386" s="36"/>
      <c r="M386" s="55"/>
      <c r="N386" s="36"/>
      <c r="O386" s="65">
        <v>55</v>
      </c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</row>
    <row r="387" spans="1:40">
      <c r="A387" s="35" t="s">
        <v>19</v>
      </c>
      <c r="B387" s="516" t="e">
        <f>'CA2 Detail'!B387-'Prior Year - CA2'!B387</f>
        <v>#N/A</v>
      </c>
      <c r="C387" s="516" t="e">
        <f>'CA2 Detail'!C387-'Prior Year - CA2'!C387</f>
        <v>#N/A</v>
      </c>
      <c r="D387" s="516" t="s">
        <v>141</v>
      </c>
      <c r="E387" s="87"/>
      <c r="F387" s="87"/>
      <c r="G387" s="846"/>
      <c r="H387" s="1039"/>
      <c r="I387" s="69"/>
      <c r="J387" s="69"/>
      <c r="K387" s="36"/>
      <c r="L387" s="36"/>
      <c r="M387" s="36"/>
      <c r="N387" s="36"/>
      <c r="O387" s="65">
        <v>56</v>
      </c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</row>
    <row r="388" spans="1:40">
      <c r="A388" s="35" t="s">
        <v>20</v>
      </c>
      <c r="B388" s="516" t="e">
        <f>'CA2 Detail'!B388-'Prior Year - CA2'!B388</f>
        <v>#N/A</v>
      </c>
      <c r="C388" s="516" t="e">
        <f>'CA2 Detail'!C388-'Prior Year - CA2'!C388</f>
        <v>#N/A</v>
      </c>
      <c r="D388" s="516" t="s">
        <v>141</v>
      </c>
      <c r="E388" s="87"/>
      <c r="F388" s="87"/>
      <c r="G388" s="846"/>
      <c r="H388" s="1039"/>
      <c r="I388" s="69"/>
      <c r="J388" s="69"/>
      <c r="K388" s="36"/>
      <c r="L388" s="36"/>
      <c r="M388" s="36"/>
      <c r="N388" s="36"/>
      <c r="O388" s="65">
        <v>57</v>
      </c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</row>
    <row r="389" spans="1:40">
      <c r="A389" s="35" t="s">
        <v>21</v>
      </c>
      <c r="B389" s="516" t="e">
        <f>'CA2 Detail'!B389-'Prior Year - CA2'!B389</f>
        <v>#N/A</v>
      </c>
      <c r="C389" s="516" t="e">
        <f>'CA2 Detail'!C389-'Prior Year - CA2'!C389</f>
        <v>#N/A</v>
      </c>
      <c r="D389" s="516" t="s">
        <v>141</v>
      </c>
      <c r="E389" s="87"/>
      <c r="F389" s="87"/>
      <c r="G389" s="846"/>
      <c r="H389" s="1039"/>
      <c r="I389" s="69"/>
      <c r="J389" s="69"/>
      <c r="K389" s="36"/>
      <c r="L389" s="36"/>
      <c r="M389" s="36"/>
      <c r="N389" s="36"/>
      <c r="O389" s="65">
        <v>58</v>
      </c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</row>
    <row r="390" spans="1:40">
      <c r="A390" s="35" t="s">
        <v>22</v>
      </c>
      <c r="B390" s="516" t="e">
        <f>'CA2 Detail'!B390-'Prior Year - CA2'!B390</f>
        <v>#N/A</v>
      </c>
      <c r="C390" s="516" t="e">
        <f>'CA2 Detail'!C390-'Prior Year - CA2'!C390</f>
        <v>#N/A</v>
      </c>
      <c r="D390" s="516" t="s">
        <v>141</v>
      </c>
      <c r="E390" s="87"/>
      <c r="F390" s="87"/>
      <c r="G390" s="846"/>
      <c r="H390" s="1039"/>
      <c r="I390" s="69"/>
      <c r="J390" s="69"/>
      <c r="K390" s="36"/>
      <c r="L390" s="36"/>
      <c r="M390" s="36"/>
      <c r="N390" s="36"/>
      <c r="O390" s="65">
        <v>59</v>
      </c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</row>
    <row r="391" spans="1:40">
      <c r="A391" s="35" t="s">
        <v>23</v>
      </c>
      <c r="B391" s="516" t="e">
        <f>'CA2 Detail'!B391-'Prior Year - CA2'!B391</f>
        <v>#N/A</v>
      </c>
      <c r="C391" s="516" t="e">
        <f>'CA2 Detail'!C391-'Prior Year - CA2'!C391</f>
        <v>#N/A</v>
      </c>
      <c r="D391" s="516" t="s">
        <v>141</v>
      </c>
      <c r="E391" s="87"/>
      <c r="F391" s="87"/>
      <c r="G391" s="846"/>
      <c r="H391" s="1039"/>
      <c r="I391" s="77"/>
      <c r="J391" s="69"/>
      <c r="K391" s="36"/>
      <c r="L391" s="36"/>
      <c r="M391" s="36"/>
      <c r="N391" s="36"/>
      <c r="O391" s="65">
        <v>60</v>
      </c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</row>
    <row r="392" spans="1:40">
      <c r="A392" s="35" t="s">
        <v>24</v>
      </c>
      <c r="B392" s="516" t="e">
        <f>'CA2 Detail'!B392-'Prior Year - CA2'!B392</f>
        <v>#N/A</v>
      </c>
      <c r="C392" s="516" t="e">
        <f>'CA2 Detail'!C392-'Prior Year - CA2'!C392</f>
        <v>#N/A</v>
      </c>
      <c r="D392" s="516" t="s">
        <v>141</v>
      </c>
      <c r="E392" s="87"/>
      <c r="F392" s="87"/>
      <c r="G392" s="846"/>
      <c r="H392" s="1039"/>
      <c r="I392" s="69"/>
      <c r="J392" s="69"/>
      <c r="K392" s="36"/>
      <c r="L392" s="36"/>
      <c r="M392" s="36"/>
      <c r="N392" s="36"/>
      <c r="O392" s="65">
        <v>61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</row>
    <row r="393" spans="1:40" ht="15.75">
      <c r="A393" s="39"/>
      <c r="B393" s="511"/>
      <c r="C393" s="509"/>
      <c r="D393" s="509"/>
      <c r="E393" s="509"/>
      <c r="F393" s="509"/>
      <c r="G393" s="509"/>
      <c r="H393" s="85"/>
      <c r="I393" s="69"/>
      <c r="J393" s="69"/>
      <c r="K393" s="36"/>
      <c r="L393" s="36"/>
      <c r="M393" s="36"/>
      <c r="N393" s="36"/>
      <c r="O393" s="65">
        <v>62</v>
      </c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</row>
    <row r="394" spans="1:40" ht="15.75">
      <c r="A394" s="39" t="s">
        <v>285</v>
      </c>
      <c r="B394" s="516" t="e">
        <f>'CA2 Detail'!B394-'Prior Year - CA2'!B394</f>
        <v>#N/A</v>
      </c>
      <c r="C394" s="516" t="e">
        <f>'CA2 Detail'!C394-'Prior Year - CA2'!C394</f>
        <v>#N/A</v>
      </c>
      <c r="D394" s="516" t="e">
        <f>'CA2 Detail'!D394-'Prior Year - CA2'!D394</f>
        <v>#N/A</v>
      </c>
      <c r="E394" s="516" t="e">
        <f>'CA2 Detail'!E394-'Prior Year - CA2'!E394</f>
        <v>#N/A</v>
      </c>
      <c r="F394" s="516" t="e">
        <f>'CA2 Detail'!F394-'Prior Year - CA2'!F394</f>
        <v>#N/A</v>
      </c>
      <c r="G394" s="516" t="e">
        <f>'CA2 Detail'!G394-'Prior Year - CA2'!G394</f>
        <v>#N/A</v>
      </c>
      <c r="H394" s="1041"/>
      <c r="I394" s="77"/>
      <c r="J394" s="69"/>
      <c r="K394" s="36"/>
      <c r="L394" s="36"/>
      <c r="M394" s="36"/>
      <c r="N394" s="36"/>
      <c r="O394" s="65">
        <v>63</v>
      </c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</row>
    <row r="395" spans="1:40" ht="15.75">
      <c r="A395" s="45"/>
      <c r="B395" s="511"/>
      <c r="C395" s="847"/>
      <c r="D395" s="848"/>
      <c r="E395" s="848"/>
      <c r="F395" s="849"/>
      <c r="G395" s="850"/>
      <c r="H395" s="1040"/>
      <c r="I395" s="85"/>
      <c r="J395" s="69"/>
      <c r="K395" s="36"/>
      <c r="L395" s="36"/>
      <c r="M395" s="36"/>
      <c r="N395" s="36"/>
      <c r="O395" s="65">
        <v>64</v>
      </c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</row>
    <row r="396" spans="1:40" ht="15.75">
      <c r="A396" s="39" t="s">
        <v>25</v>
      </c>
      <c r="B396" s="516"/>
      <c r="C396" s="515"/>
      <c r="D396" s="516"/>
      <c r="E396" s="516"/>
      <c r="F396" s="854"/>
      <c r="G396" s="846"/>
      <c r="H396" s="1039"/>
      <c r="I396" s="85"/>
      <c r="J396" s="69"/>
      <c r="K396" s="36"/>
      <c r="L396" s="36"/>
      <c r="M396" s="36"/>
      <c r="N396" s="36"/>
      <c r="O396" s="65">
        <v>65</v>
      </c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</row>
    <row r="397" spans="1:40" ht="15.75">
      <c r="A397" s="35" t="s">
        <v>26</v>
      </c>
      <c r="B397" s="516" t="e">
        <f>'CA2 Detail'!B397-'Prior Year - CA2'!B397</f>
        <v>#N/A</v>
      </c>
      <c r="C397" s="516" t="e">
        <f>'CA2 Detail'!C397-'Prior Year - CA2'!C397</f>
        <v>#N/A</v>
      </c>
      <c r="D397" s="516"/>
      <c r="E397" s="516"/>
      <c r="F397" s="854"/>
      <c r="G397" s="846"/>
      <c r="H397" s="1039"/>
      <c r="I397" s="85"/>
      <c r="J397" s="69"/>
      <c r="K397" s="36"/>
      <c r="L397" s="36"/>
      <c r="M397" s="36"/>
      <c r="N397" s="36"/>
      <c r="O397" s="65">
        <v>66</v>
      </c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</row>
    <row r="398" spans="1:40" ht="15.75">
      <c r="A398" s="35" t="s">
        <v>126</v>
      </c>
      <c r="B398" s="516" t="e">
        <f>'CA2 Detail'!B398-'Prior Year - CA2'!B398</f>
        <v>#N/A</v>
      </c>
      <c r="C398" s="516" t="e">
        <f>'CA2 Detail'!C398-'Prior Year - CA2'!C398</f>
        <v>#N/A</v>
      </c>
      <c r="D398" s="516"/>
      <c r="E398" s="516"/>
      <c r="F398" s="854"/>
      <c r="G398" s="846"/>
      <c r="H398" s="1039"/>
      <c r="I398" s="85"/>
      <c r="J398" s="69"/>
      <c r="K398" s="36"/>
      <c r="L398" s="36"/>
      <c r="M398" s="36"/>
      <c r="N398" s="36"/>
      <c r="O398" s="65">
        <v>67</v>
      </c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</row>
    <row r="399" spans="1:40" ht="15.75">
      <c r="A399" s="35" t="s">
        <v>28</v>
      </c>
      <c r="B399" s="516" t="e">
        <f>'CA2 Detail'!B399-'Prior Year - CA2'!B399</f>
        <v>#N/A</v>
      </c>
      <c r="C399" s="516" t="e">
        <f>'CA2 Detail'!C399-'Prior Year - CA2'!C399</f>
        <v>#N/A</v>
      </c>
      <c r="D399" s="516"/>
      <c r="E399" s="516"/>
      <c r="F399" s="854"/>
      <c r="G399" s="846"/>
      <c r="H399" s="1039"/>
      <c r="I399" s="85"/>
      <c r="J399" s="69"/>
      <c r="K399" s="36"/>
      <c r="L399" s="36"/>
      <c r="M399" s="36"/>
      <c r="N399" s="36"/>
      <c r="O399" s="65">
        <v>68</v>
      </c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</row>
    <row r="400" spans="1:40" ht="15.75">
      <c r="A400" s="35" t="s">
        <v>29</v>
      </c>
      <c r="B400" s="516" t="e">
        <f>'CA2 Detail'!B400-'Prior Year - CA2'!B400</f>
        <v>#N/A</v>
      </c>
      <c r="C400" s="516" t="e">
        <f>'CA2 Detail'!C400-'Prior Year - CA2'!C400</f>
        <v>#N/A</v>
      </c>
      <c r="D400" s="516"/>
      <c r="E400" s="516"/>
      <c r="F400" s="854"/>
      <c r="G400" s="846"/>
      <c r="H400" s="1039"/>
      <c r="I400" s="85"/>
      <c r="J400" s="69"/>
      <c r="K400" s="36"/>
      <c r="L400" s="36"/>
      <c r="M400" s="36"/>
      <c r="N400" s="36"/>
      <c r="O400" s="65">
        <v>69</v>
      </c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</row>
    <row r="401" spans="1:40" ht="15.75">
      <c r="A401" s="35" t="s">
        <v>127</v>
      </c>
      <c r="B401" s="516" t="e">
        <f>'CA2 Detail'!B401-'Prior Year - CA2'!B401</f>
        <v>#N/A</v>
      </c>
      <c r="C401" s="516" t="e">
        <f>'CA2 Detail'!C401-'Prior Year - CA2'!C401</f>
        <v>#N/A</v>
      </c>
      <c r="D401" s="516"/>
      <c r="E401" s="516"/>
      <c r="F401" s="854"/>
      <c r="G401" s="846"/>
      <c r="H401" s="1039"/>
      <c r="I401" s="85"/>
      <c r="J401" s="69"/>
      <c r="K401" s="36"/>
      <c r="L401" s="36"/>
      <c r="M401" s="36"/>
      <c r="N401" s="36"/>
      <c r="O401" s="65">
        <v>70</v>
      </c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</row>
    <row r="402" spans="1:40" ht="15.75">
      <c r="A402" s="35" t="s">
        <v>128</v>
      </c>
      <c r="B402" s="516" t="e">
        <f>'CA2 Detail'!B402-'Prior Year - CA2'!B402</f>
        <v>#N/A</v>
      </c>
      <c r="C402" s="516" t="e">
        <f>'CA2 Detail'!C402-'Prior Year - CA2'!C402</f>
        <v>#N/A</v>
      </c>
      <c r="D402" s="516"/>
      <c r="E402" s="516"/>
      <c r="F402" s="854"/>
      <c r="G402" s="846"/>
      <c r="H402" s="1039"/>
      <c r="I402" s="85"/>
      <c r="J402" s="69"/>
      <c r="K402" s="36"/>
      <c r="L402" s="36"/>
      <c r="M402" s="36"/>
      <c r="N402" s="36"/>
      <c r="O402" s="65">
        <v>71</v>
      </c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</row>
    <row r="403" spans="1:40" ht="15.75">
      <c r="A403" s="35" t="s">
        <v>32</v>
      </c>
      <c r="B403" s="516" t="e">
        <f>'CA2 Detail'!B403-'Prior Year - CA2'!B403</f>
        <v>#N/A</v>
      </c>
      <c r="C403" s="516" t="e">
        <f>'CA2 Detail'!C403-'Prior Year - CA2'!C403</f>
        <v>#N/A</v>
      </c>
      <c r="D403" s="516"/>
      <c r="E403" s="516"/>
      <c r="F403" s="854"/>
      <c r="G403" s="846"/>
      <c r="H403" s="1039"/>
      <c r="I403" s="85"/>
      <c r="J403" s="69"/>
      <c r="K403" s="36"/>
      <c r="L403" s="36"/>
      <c r="M403" s="36"/>
      <c r="N403" s="36"/>
      <c r="O403" s="65">
        <v>72</v>
      </c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</row>
    <row r="404" spans="1:40" ht="15.75">
      <c r="A404" s="39"/>
      <c r="B404" s="511"/>
      <c r="C404" s="509"/>
      <c r="D404" s="509"/>
      <c r="E404" s="509"/>
      <c r="F404" s="855"/>
      <c r="G404" s="856"/>
      <c r="H404" s="1041"/>
      <c r="I404" s="85"/>
      <c r="J404" s="69"/>
      <c r="K404" s="36"/>
      <c r="L404" s="36"/>
      <c r="M404" s="36"/>
      <c r="N404" s="36"/>
      <c r="O404" s="65">
        <v>73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</row>
    <row r="405" spans="1:40" ht="15.75">
      <c r="A405" s="39" t="s">
        <v>33</v>
      </c>
      <c r="B405" s="516" t="e">
        <f>'CA2 Detail'!B405-'Prior Year - CA2'!B405</f>
        <v>#N/A</v>
      </c>
      <c r="C405" s="516" t="e">
        <f>'CA2 Detail'!C405-'Prior Year - CA2'!C405</f>
        <v>#N/A</v>
      </c>
      <c r="D405" s="516" t="e">
        <f>'CA2 Detail'!D405-'Prior Year - CA2'!D405</f>
        <v>#N/A</v>
      </c>
      <c r="E405" s="516" t="e">
        <f>'CA2 Detail'!E405-'Prior Year - CA2'!E405</f>
        <v>#N/A</v>
      </c>
      <c r="F405" s="516" t="e">
        <f>'CA2 Detail'!F405-'Prior Year - CA2'!F405</f>
        <v>#N/A</v>
      </c>
      <c r="G405" s="516" t="e">
        <f>'CA2 Detail'!G405-'Prior Year - CA2'!G405</f>
        <v>#N/A</v>
      </c>
      <c r="H405" s="1041"/>
      <c r="I405" s="77"/>
      <c r="J405" s="69"/>
      <c r="K405" s="36"/>
      <c r="L405" s="36"/>
      <c r="M405" s="36"/>
      <c r="N405" s="36"/>
      <c r="O405" s="65">
        <v>74</v>
      </c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</row>
    <row r="406" spans="1:40" ht="15.75">
      <c r="A406" s="42"/>
      <c r="B406" s="511"/>
      <c r="C406" s="509"/>
      <c r="D406" s="511"/>
      <c r="E406" s="511"/>
      <c r="F406" s="857"/>
      <c r="G406" s="858"/>
      <c r="H406" s="1039"/>
      <c r="I406" s="85"/>
      <c r="J406" s="69"/>
      <c r="K406" s="36"/>
      <c r="L406" s="36"/>
      <c r="M406" s="36"/>
      <c r="N406" s="36"/>
      <c r="O406" s="65">
        <v>75</v>
      </c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</row>
    <row r="407" spans="1:40" ht="15.75">
      <c r="A407" s="39" t="s">
        <v>34</v>
      </c>
      <c r="B407" s="516"/>
      <c r="C407" s="515"/>
      <c r="D407" s="516"/>
      <c r="E407" s="516"/>
      <c r="F407" s="854"/>
      <c r="G407" s="846"/>
      <c r="H407" s="1039"/>
      <c r="I407" s="85"/>
      <c r="J407" s="69"/>
      <c r="K407" s="36"/>
      <c r="L407" s="36"/>
      <c r="M407" s="36"/>
      <c r="N407" s="36"/>
      <c r="O407" s="65">
        <v>76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</row>
    <row r="408" spans="1:40" ht="15.75">
      <c r="A408" s="35" t="s">
        <v>135</v>
      </c>
      <c r="B408" s="516" t="e">
        <f>'CA2 Detail'!B408-'Prior Year - CA2'!B408</f>
        <v>#N/A</v>
      </c>
      <c r="C408" s="516" t="e">
        <f>'CA2 Detail'!C408-'Prior Year - CA2'!C408</f>
        <v>#N/A</v>
      </c>
      <c r="D408" s="516"/>
      <c r="E408" s="516"/>
      <c r="F408" s="854"/>
      <c r="G408" s="846"/>
      <c r="H408" s="1039"/>
      <c r="I408" s="85"/>
      <c r="J408" s="69"/>
      <c r="K408" s="36"/>
      <c r="L408" s="36"/>
      <c r="M408" s="36"/>
      <c r="N408" s="36"/>
      <c r="O408" s="65">
        <v>77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</row>
    <row r="409" spans="1:40" ht="15.75">
      <c r="A409" s="35"/>
      <c r="B409" s="516"/>
      <c r="C409" s="516"/>
      <c r="D409" s="516"/>
      <c r="E409" s="516"/>
      <c r="F409" s="854"/>
      <c r="G409" s="846"/>
      <c r="H409" s="1039"/>
      <c r="I409" s="85"/>
      <c r="J409" s="69"/>
      <c r="K409" s="36"/>
      <c r="L409" s="36"/>
      <c r="M409" s="36"/>
      <c r="N409" s="36"/>
      <c r="O409" s="65">
        <v>78</v>
      </c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</row>
    <row r="410" spans="1:40" ht="15.75">
      <c r="A410" s="39" t="s">
        <v>36</v>
      </c>
      <c r="B410" s="516" t="e">
        <f>'CA2 Detail'!B410-'Prior Year - CA2'!B410</f>
        <v>#N/A</v>
      </c>
      <c r="C410" s="516" t="e">
        <f>'CA2 Detail'!C410-'Prior Year - CA2'!C410</f>
        <v>#N/A</v>
      </c>
      <c r="D410" s="516" t="e">
        <f>'CA2 Detail'!D410-'Prior Year - CA2'!D410</f>
        <v>#N/A</v>
      </c>
      <c r="E410" s="516" t="e">
        <f>'CA2 Detail'!E410-'Prior Year - CA2'!E410</f>
        <v>#N/A</v>
      </c>
      <c r="F410" s="516" t="e">
        <f>'CA2 Detail'!F410-'Prior Year - CA2'!F410</f>
        <v>#N/A</v>
      </c>
      <c r="G410" s="516" t="e">
        <f>'CA2 Detail'!G410-'Prior Year - CA2'!G410</f>
        <v>#N/A</v>
      </c>
      <c r="H410" s="1041"/>
      <c r="I410" s="77"/>
      <c r="J410" s="69"/>
      <c r="K410" s="36"/>
      <c r="L410" s="36"/>
      <c r="M410" s="36"/>
      <c r="N410" s="36"/>
      <c r="O410" s="65">
        <v>79</v>
      </c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</row>
    <row r="411" spans="1:40" ht="15.75">
      <c r="A411" s="42"/>
      <c r="B411" s="511"/>
      <c r="C411" s="509"/>
      <c r="D411" s="511"/>
      <c r="E411" s="511"/>
      <c r="F411" s="857"/>
      <c r="G411" s="858"/>
      <c r="H411" s="1039"/>
      <c r="I411" s="85"/>
      <c r="J411" s="69"/>
      <c r="K411" s="36"/>
      <c r="L411" s="36"/>
      <c r="M411" s="36"/>
      <c r="N411" s="36"/>
      <c r="O411" s="65">
        <v>80</v>
      </c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</row>
    <row r="412" spans="1:40" ht="15.75">
      <c r="A412" s="39" t="s">
        <v>37</v>
      </c>
      <c r="B412" s="516"/>
      <c r="C412" s="515"/>
      <c r="D412" s="516"/>
      <c r="E412" s="516"/>
      <c r="F412" s="854"/>
      <c r="G412" s="846"/>
      <c r="H412" s="1039"/>
      <c r="I412" s="85"/>
      <c r="J412" s="69"/>
      <c r="K412" s="36"/>
      <c r="L412" s="36"/>
      <c r="M412" s="36"/>
      <c r="N412" s="36"/>
      <c r="O412" s="65">
        <v>81</v>
      </c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</row>
    <row r="413" spans="1:40" ht="15.75">
      <c r="A413" s="35" t="s">
        <v>38</v>
      </c>
      <c r="B413" s="516" t="e">
        <f>'CA2 Detail'!B413-'Prior Year - CA2'!B413</f>
        <v>#N/A</v>
      </c>
      <c r="C413" s="516" t="e">
        <f>'CA2 Detail'!C413-'Prior Year - CA2'!C413</f>
        <v>#N/A</v>
      </c>
      <c r="D413" s="516"/>
      <c r="E413" s="516"/>
      <c r="F413" s="854"/>
      <c r="G413" s="846"/>
      <c r="H413" s="1039"/>
      <c r="I413" s="85"/>
      <c r="J413" s="69"/>
      <c r="K413" s="36"/>
      <c r="L413" s="36"/>
      <c r="M413" s="36"/>
      <c r="N413" s="36"/>
      <c r="O413" s="65">
        <v>82</v>
      </c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</row>
    <row r="414" spans="1:40" ht="15.75">
      <c r="A414" s="35" t="s">
        <v>129</v>
      </c>
      <c r="B414" s="516" t="e">
        <f>'CA2 Detail'!B414-'Prior Year - CA2'!B414</f>
        <v>#N/A</v>
      </c>
      <c r="C414" s="516" t="e">
        <f>'CA2 Detail'!C414-'Prior Year - CA2'!C414</f>
        <v>#N/A</v>
      </c>
      <c r="D414" s="516"/>
      <c r="E414" s="516"/>
      <c r="F414" s="854"/>
      <c r="G414" s="846"/>
      <c r="H414" s="1039"/>
      <c r="I414" s="85"/>
      <c r="J414" s="69"/>
      <c r="K414" s="36"/>
      <c r="L414" s="36"/>
      <c r="M414" s="36"/>
      <c r="N414" s="36"/>
      <c r="O414" s="65">
        <v>83</v>
      </c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</row>
    <row r="415" spans="1:40" ht="15.75">
      <c r="A415" s="35" t="s">
        <v>40</v>
      </c>
      <c r="B415" s="516" t="e">
        <f>'CA2 Detail'!B415-'Prior Year - CA2'!B415</f>
        <v>#N/A</v>
      </c>
      <c r="C415" s="516" t="e">
        <f>'CA2 Detail'!C415-'Prior Year - CA2'!C415</f>
        <v>#N/A</v>
      </c>
      <c r="D415" s="516"/>
      <c r="E415" s="516"/>
      <c r="F415" s="854"/>
      <c r="G415" s="846"/>
      <c r="H415" s="1039"/>
      <c r="I415" s="85"/>
      <c r="J415" s="69"/>
      <c r="K415" s="36"/>
      <c r="L415" s="36"/>
      <c r="M415" s="36"/>
      <c r="N415" s="36"/>
      <c r="O415" s="65">
        <v>84</v>
      </c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</row>
    <row r="416" spans="1:40" ht="15.75">
      <c r="A416" s="35" t="s">
        <v>41</v>
      </c>
      <c r="B416" s="516" t="e">
        <f>'CA2 Detail'!B416-'Prior Year - CA2'!B416</f>
        <v>#N/A</v>
      </c>
      <c r="C416" s="516" t="e">
        <f>'CA2 Detail'!C416-'Prior Year - CA2'!C416</f>
        <v>#N/A</v>
      </c>
      <c r="D416" s="516"/>
      <c r="E416" s="516"/>
      <c r="F416" s="854"/>
      <c r="G416" s="846"/>
      <c r="H416" s="1039"/>
      <c r="I416" s="85"/>
      <c r="J416" s="69"/>
      <c r="K416" s="36"/>
      <c r="L416" s="36"/>
      <c r="M416" s="36"/>
      <c r="N416" s="36"/>
      <c r="O416" s="65">
        <v>85</v>
      </c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</row>
    <row r="417" spans="1:40" ht="15.75">
      <c r="A417" s="35" t="s">
        <v>130</v>
      </c>
      <c r="B417" s="516" t="e">
        <f>'CA2 Detail'!B417-'Prior Year - CA2'!B417</f>
        <v>#N/A</v>
      </c>
      <c r="C417" s="516" t="e">
        <f>'CA2 Detail'!C417-'Prior Year - CA2'!C417</f>
        <v>#N/A</v>
      </c>
      <c r="D417" s="516"/>
      <c r="E417" s="516"/>
      <c r="F417" s="854"/>
      <c r="G417" s="846"/>
      <c r="H417" s="1039"/>
      <c r="I417" s="85"/>
      <c r="J417" s="69"/>
      <c r="K417" s="36"/>
      <c r="L417" s="36"/>
      <c r="M417" s="36"/>
      <c r="N417" s="36"/>
      <c r="O417" s="65">
        <v>86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</row>
    <row r="418" spans="1:40" ht="15.75">
      <c r="A418" s="35" t="s">
        <v>131</v>
      </c>
      <c r="B418" s="516" t="e">
        <f>'CA2 Detail'!B418-'Prior Year - CA2'!B418</f>
        <v>#N/A</v>
      </c>
      <c r="C418" s="516" t="e">
        <f>'CA2 Detail'!C418-'Prior Year - CA2'!C418</f>
        <v>#N/A</v>
      </c>
      <c r="D418" s="516"/>
      <c r="E418" s="516"/>
      <c r="F418" s="854"/>
      <c r="G418" s="846"/>
      <c r="H418" s="1039"/>
      <c r="I418" s="85"/>
      <c r="J418" s="69"/>
      <c r="K418" s="36"/>
      <c r="L418" s="36"/>
      <c r="M418" s="36"/>
      <c r="N418" s="36"/>
      <c r="O418" s="65">
        <v>87</v>
      </c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</row>
    <row r="419" spans="1:40" ht="15.75">
      <c r="A419" s="35" t="s">
        <v>44</v>
      </c>
      <c r="B419" s="516" t="e">
        <f>'CA2 Detail'!B419-'Prior Year - CA2'!B419</f>
        <v>#N/A</v>
      </c>
      <c r="C419" s="516" t="e">
        <f>'CA2 Detail'!C419-'Prior Year - CA2'!C419</f>
        <v>#N/A</v>
      </c>
      <c r="D419" s="516"/>
      <c r="E419" s="516"/>
      <c r="F419" s="854"/>
      <c r="G419" s="846"/>
      <c r="H419" s="1039"/>
      <c r="I419" s="85"/>
      <c r="J419" s="69"/>
      <c r="K419" s="36"/>
      <c r="L419" s="36"/>
      <c r="M419" s="36"/>
      <c r="N419" s="36"/>
      <c r="O419" s="65">
        <v>88</v>
      </c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</row>
    <row r="420" spans="1:40" ht="15.75">
      <c r="A420" s="39"/>
      <c r="B420" s="511"/>
      <c r="C420" s="509"/>
      <c r="D420" s="516"/>
      <c r="E420" s="515"/>
      <c r="F420" s="859"/>
      <c r="G420" s="853"/>
      <c r="H420" s="1041"/>
      <c r="I420" s="85"/>
      <c r="J420" s="69"/>
      <c r="K420" s="36"/>
      <c r="L420" s="36"/>
      <c r="M420" s="36"/>
      <c r="N420" s="36"/>
      <c r="O420" s="65">
        <v>89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</row>
    <row r="421" spans="1:40" ht="15.75">
      <c r="A421" s="39" t="s">
        <v>45</v>
      </c>
      <c r="B421" s="516" t="e">
        <f>'CA2 Detail'!B421-'Prior Year - CA2'!B421</f>
        <v>#N/A</v>
      </c>
      <c r="C421" s="516" t="e">
        <f>'CA2 Detail'!C421-'Prior Year - CA2'!C421</f>
        <v>#N/A</v>
      </c>
      <c r="D421" s="516" t="e">
        <f>'CA2 Detail'!D421-'Prior Year - CA2'!D421</f>
        <v>#N/A</v>
      </c>
      <c r="E421" s="516" t="e">
        <f>'CA2 Detail'!E421-'Prior Year - CA2'!E421</f>
        <v>#N/A</v>
      </c>
      <c r="F421" s="516" t="e">
        <f>'CA2 Detail'!F421-'Prior Year - CA2'!F421</f>
        <v>#N/A</v>
      </c>
      <c r="G421" s="516" t="e">
        <f>'CA2 Detail'!G421-'Prior Year - CA2'!G421</f>
        <v>#N/A</v>
      </c>
      <c r="H421" s="1041"/>
      <c r="I421" s="77"/>
      <c r="J421" s="69"/>
      <c r="K421" s="86"/>
      <c r="L421" s="86"/>
      <c r="M421" s="86"/>
      <c r="N421" s="36"/>
      <c r="O421" s="65">
        <v>90</v>
      </c>
      <c r="P421" s="36"/>
      <c r="Q421" s="36"/>
      <c r="R421" s="36"/>
      <c r="V421" s="65"/>
      <c r="W421" s="65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</row>
    <row r="422" spans="1:40" s="86" customFormat="1" ht="15.75">
      <c r="A422" s="42"/>
      <c r="B422" s="511"/>
      <c r="C422" s="509"/>
      <c r="D422" s="511"/>
      <c r="E422" s="511"/>
      <c r="F422" s="857"/>
      <c r="G422" s="858"/>
      <c r="H422" s="1039"/>
      <c r="I422" s="77"/>
      <c r="K422" s="36"/>
      <c r="L422" s="36"/>
      <c r="M422" s="36"/>
      <c r="O422" s="65">
        <v>91</v>
      </c>
      <c r="V422" s="36"/>
      <c r="W422" s="36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</row>
    <row r="423" spans="1:40" ht="15.75">
      <c r="A423" s="39" t="s">
        <v>46</v>
      </c>
      <c r="B423" s="516"/>
      <c r="C423" s="515"/>
      <c r="D423" s="516"/>
      <c r="E423" s="516"/>
      <c r="F423" s="854"/>
      <c r="G423" s="846"/>
      <c r="H423" s="1039"/>
      <c r="I423" s="77"/>
      <c r="J423" s="36"/>
      <c r="K423" s="65"/>
      <c r="L423" s="65"/>
      <c r="M423" s="65"/>
      <c r="N423" s="36"/>
      <c r="O423" s="65">
        <v>92</v>
      </c>
      <c r="P423" s="36"/>
      <c r="Q423" s="36"/>
      <c r="R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</row>
    <row r="424" spans="1:40" ht="15.75">
      <c r="A424" s="39"/>
      <c r="B424" s="516"/>
      <c r="C424" s="515" t="s">
        <v>141</v>
      </c>
      <c r="D424" s="515" t="s">
        <v>141</v>
      </c>
      <c r="E424" s="515" t="s">
        <v>141</v>
      </c>
      <c r="F424" s="859" t="s">
        <v>141</v>
      </c>
      <c r="G424" s="853"/>
      <c r="H424" s="1041"/>
      <c r="I424" s="77"/>
      <c r="J424" s="65"/>
      <c r="K424" s="36"/>
      <c r="L424" s="36"/>
      <c r="M424" s="36"/>
      <c r="N424" s="65"/>
      <c r="O424" s="65">
        <v>93</v>
      </c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</row>
    <row r="425" spans="1:40" ht="15.75">
      <c r="A425" s="39" t="s">
        <v>48</v>
      </c>
      <c r="B425" s="516" t="e">
        <f>'CA2 Detail'!B425-'Prior Year - CA2'!B425</f>
        <v>#N/A</v>
      </c>
      <c r="C425" s="516" t="e">
        <f>'CA2 Detail'!C425-'Prior Year - CA2'!C425</f>
        <v>#N/A</v>
      </c>
      <c r="D425" s="516" t="e">
        <f>'CA2 Detail'!D425-'Prior Year - CA2'!D425</f>
        <v>#N/A</v>
      </c>
      <c r="E425" s="516" t="e">
        <f>'CA2 Detail'!E425-'Prior Year - CA2'!E425</f>
        <v>#N/A</v>
      </c>
      <c r="F425" s="516" t="e">
        <f>'CA2 Detail'!F425-'Prior Year - CA2'!F425</f>
        <v>#N/A</v>
      </c>
      <c r="G425" s="516" t="e">
        <f>'CA2 Detail'!G425-'Prior Year - CA2'!G425</f>
        <v>#N/A</v>
      </c>
      <c r="H425" s="1041"/>
      <c r="I425" s="77"/>
      <c r="J425" s="36"/>
      <c r="K425" s="36"/>
      <c r="L425" s="36"/>
      <c r="M425" s="36"/>
      <c r="N425" s="36"/>
      <c r="O425" s="65">
        <v>94</v>
      </c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</row>
    <row r="426" spans="1:40" ht="15.75">
      <c r="A426" s="42"/>
      <c r="B426" s="511"/>
      <c r="C426" s="509"/>
      <c r="D426" s="511"/>
      <c r="E426" s="511"/>
      <c r="F426" s="857"/>
      <c r="G426" s="858"/>
      <c r="H426" s="1039"/>
      <c r="I426" s="77"/>
      <c r="J426" s="36"/>
      <c r="K426" s="36"/>
      <c r="L426" s="36"/>
      <c r="M426" s="36"/>
      <c r="N426" s="36"/>
      <c r="O426" s="65">
        <v>95</v>
      </c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</row>
    <row r="427" spans="1:40" ht="15.75">
      <c r="A427" s="39" t="s">
        <v>49</v>
      </c>
      <c r="B427" s="516"/>
      <c r="C427" s="515"/>
      <c r="D427" s="516"/>
      <c r="E427" s="516"/>
      <c r="F427" s="854"/>
      <c r="G427" s="846"/>
      <c r="H427" s="1039"/>
      <c r="I427" s="77"/>
      <c r="J427" s="36"/>
      <c r="N427" s="36"/>
      <c r="O427" s="65">
        <v>96</v>
      </c>
      <c r="P427" s="36"/>
      <c r="Q427" s="36"/>
      <c r="R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</row>
    <row r="428" spans="1:40">
      <c r="A428" s="35" t="s">
        <v>50</v>
      </c>
      <c r="B428" s="516" t="e">
        <f>'CA2 Detail'!B428-'Prior Year - CA2'!B428</f>
        <v>#N/A</v>
      </c>
      <c r="C428" s="516" t="e">
        <f>'CA2 Detail'!C428-'Prior Year - CA2'!C428</f>
        <v>#N/A</v>
      </c>
      <c r="D428" s="516"/>
      <c r="E428" s="516"/>
      <c r="F428" s="854"/>
      <c r="G428" s="846"/>
      <c r="H428" s="1039"/>
      <c r="I428" s="77"/>
      <c r="O428" s="65">
        <v>97</v>
      </c>
    </row>
    <row r="429" spans="1:40">
      <c r="A429" s="35" t="s">
        <v>51</v>
      </c>
      <c r="B429" s="516" t="e">
        <f>'CA2 Detail'!B429-'Prior Year - CA2'!B429</f>
        <v>#N/A</v>
      </c>
      <c r="C429" s="516" t="e">
        <f>'CA2 Detail'!C429-'Prior Year - CA2'!C429</f>
        <v>#N/A</v>
      </c>
      <c r="D429" s="516"/>
      <c r="E429" s="516"/>
      <c r="F429" s="854"/>
      <c r="G429" s="846"/>
      <c r="H429" s="1039"/>
      <c r="I429" s="77"/>
      <c r="O429" s="65">
        <v>98</v>
      </c>
    </row>
    <row r="430" spans="1:40">
      <c r="A430" s="35"/>
      <c r="B430" s="516"/>
      <c r="C430" s="516"/>
      <c r="D430" s="511"/>
      <c r="E430" s="511"/>
      <c r="F430" s="857"/>
      <c r="G430" s="858"/>
      <c r="H430" s="1039"/>
      <c r="I430" s="77"/>
      <c r="O430" s="65">
        <v>99</v>
      </c>
    </row>
    <row r="431" spans="1:40" ht="15.75">
      <c r="A431" s="39" t="s">
        <v>52</v>
      </c>
      <c r="B431" s="516" t="e">
        <f>'CA2 Detail'!B431-'Prior Year - CA2'!B431</f>
        <v>#N/A</v>
      </c>
      <c r="C431" s="516" t="e">
        <f>'CA2 Detail'!C431-'Prior Year - CA2'!C431</f>
        <v>#N/A</v>
      </c>
      <c r="D431" s="516" t="e">
        <f>'CA2 Detail'!D431-'Prior Year - CA2'!D431</f>
        <v>#N/A</v>
      </c>
      <c r="E431" s="516" t="e">
        <f>'CA2 Detail'!E431-'Prior Year - CA2'!E431</f>
        <v>#N/A</v>
      </c>
      <c r="F431" s="516" t="e">
        <f>'CA2 Detail'!F431-'Prior Year - CA2'!F431</f>
        <v>#N/A</v>
      </c>
      <c r="G431" s="516" t="e">
        <f>'CA2 Detail'!G431-'Prior Year - CA2'!G431</f>
        <v>#N/A</v>
      </c>
      <c r="H431" s="1041"/>
      <c r="I431" s="77"/>
      <c r="O431" s="65">
        <v>100</v>
      </c>
    </row>
    <row r="432" spans="1:40" ht="15.75">
      <c r="A432" s="42"/>
      <c r="B432" s="511"/>
      <c r="C432" s="509"/>
      <c r="D432" s="511"/>
      <c r="E432" s="511"/>
      <c r="F432" s="857"/>
      <c r="G432" s="858"/>
      <c r="H432" s="1039"/>
      <c r="I432" s="77"/>
      <c r="O432" s="65">
        <v>101</v>
      </c>
    </row>
    <row r="433" spans="1:15" ht="15.75">
      <c r="A433" s="39" t="s">
        <v>53</v>
      </c>
      <c r="B433" s="516"/>
      <c r="C433" s="515"/>
      <c r="D433" s="516"/>
      <c r="E433" s="516"/>
      <c r="F433" s="854"/>
      <c r="G433" s="846"/>
      <c r="H433" s="1039"/>
      <c r="I433" s="77"/>
      <c r="O433" s="65">
        <v>102</v>
      </c>
    </row>
    <row r="434" spans="1:15">
      <c r="A434" s="938" t="s">
        <v>589</v>
      </c>
      <c r="B434" s="516" t="e">
        <f>'CA2 Detail'!B434-'Prior Year - CA2'!B434</f>
        <v>#N/A</v>
      </c>
      <c r="C434" s="516" t="e">
        <f>B434/30</f>
        <v>#N/A</v>
      </c>
      <c r="D434" s="516"/>
      <c r="E434" s="516"/>
      <c r="F434" s="854"/>
      <c r="G434" s="846"/>
      <c r="H434" s="1039"/>
      <c r="I434" s="77"/>
      <c r="O434" s="65">
        <v>103</v>
      </c>
    </row>
    <row r="435" spans="1:15">
      <c r="A435" s="938" t="s">
        <v>411</v>
      </c>
      <c r="B435" s="516" t="e">
        <f>'CA2 Detail'!B435-'Prior Year - CA2'!B435</f>
        <v>#N/A</v>
      </c>
      <c r="C435" s="516" t="e">
        <f>B435/30</f>
        <v>#N/A</v>
      </c>
      <c r="D435" s="516"/>
      <c r="E435" s="516"/>
      <c r="F435" s="854"/>
      <c r="G435" s="846"/>
      <c r="H435" s="1039"/>
      <c r="I435" s="77"/>
      <c r="O435" s="65">
        <v>104</v>
      </c>
    </row>
    <row r="436" spans="1:15">
      <c r="A436" s="937" t="s">
        <v>590</v>
      </c>
      <c r="B436" s="516" t="e">
        <f>'CA2 Detail'!B436-'Prior Year - CA2'!B436</f>
        <v>#N/A</v>
      </c>
      <c r="C436" s="516" t="e">
        <f>B436/30</f>
        <v>#N/A</v>
      </c>
      <c r="D436" s="516"/>
      <c r="E436" s="516"/>
      <c r="F436" s="854"/>
      <c r="G436" s="846"/>
      <c r="H436" s="1039"/>
      <c r="I436" s="77"/>
      <c r="O436" s="65">
        <v>105</v>
      </c>
    </row>
    <row r="437" spans="1:15">
      <c r="A437" s="936" t="s">
        <v>412</v>
      </c>
      <c r="B437" s="516" t="e">
        <f>'CA2 Detail'!B437-'Prior Year - CA2'!B437</f>
        <v>#N/A</v>
      </c>
      <c r="C437" s="516" t="e">
        <f>B437/30</f>
        <v>#N/A</v>
      </c>
      <c r="D437" s="516"/>
      <c r="E437" s="516"/>
      <c r="F437" s="854"/>
      <c r="G437" s="846"/>
      <c r="H437" s="1039"/>
      <c r="I437" s="77"/>
      <c r="O437" s="65">
        <v>106</v>
      </c>
    </row>
    <row r="438" spans="1:15" ht="15.75">
      <c r="A438" s="39"/>
      <c r="B438" s="511"/>
      <c r="C438" s="509" t="s">
        <v>141</v>
      </c>
      <c r="D438" s="509" t="s">
        <v>141</v>
      </c>
      <c r="E438" s="509" t="s">
        <v>141</v>
      </c>
      <c r="F438" s="855" t="s">
        <v>141</v>
      </c>
      <c r="G438" s="856"/>
      <c r="H438" s="1041"/>
      <c r="I438" s="77"/>
      <c r="O438" s="65">
        <v>107</v>
      </c>
    </row>
    <row r="439" spans="1:15" ht="15.75">
      <c r="A439" s="39" t="s">
        <v>57</v>
      </c>
      <c r="B439" s="516" t="e">
        <f>'CA2 Detail'!B439-'Prior Year - CA2'!B439</f>
        <v>#N/A</v>
      </c>
      <c r="C439" s="516" t="e">
        <f>'CA2 Detail'!C439-'Prior Year - CA2'!C439</f>
        <v>#N/A</v>
      </c>
      <c r="D439" s="516" t="e">
        <f>'CA2 Detail'!D439-'Prior Year - CA2'!D439</f>
        <v>#N/A</v>
      </c>
      <c r="E439" s="516" t="e">
        <f>'CA2 Detail'!E439-'Prior Year - CA2'!E439</f>
        <v>#N/A</v>
      </c>
      <c r="F439" s="516" t="e">
        <f>'CA2 Detail'!F439-'Prior Year - CA2'!F439</f>
        <v>#N/A</v>
      </c>
      <c r="G439" s="516" t="e">
        <f>'CA2 Detail'!G439-'Prior Year - CA2'!G439</f>
        <v>#N/A</v>
      </c>
      <c r="H439" s="1041"/>
      <c r="I439" s="77"/>
      <c r="O439" s="65">
        <v>108</v>
      </c>
    </row>
    <row r="440" spans="1:15" ht="15.75">
      <c r="A440" s="39"/>
      <c r="B440" s="516"/>
      <c r="C440" s="515"/>
      <c r="D440" s="516"/>
      <c r="E440" s="516"/>
      <c r="F440" s="854"/>
      <c r="G440" s="846"/>
      <c r="H440" s="1039"/>
      <c r="I440" s="77"/>
      <c r="O440" s="65">
        <v>109</v>
      </c>
    </row>
    <row r="441" spans="1:15" ht="15.75">
      <c r="A441" s="39" t="s">
        <v>58</v>
      </c>
      <c r="B441" s="516"/>
      <c r="C441" s="515"/>
      <c r="D441" s="516"/>
      <c r="E441" s="516"/>
      <c r="F441" s="854"/>
      <c r="G441" s="846"/>
      <c r="H441" s="1039"/>
      <c r="I441" s="77"/>
      <c r="O441" s="65">
        <v>110</v>
      </c>
    </row>
    <row r="442" spans="1:15">
      <c r="A442" s="35" t="s">
        <v>59</v>
      </c>
      <c r="B442" s="516" t="e">
        <f>'CA2 Detail'!B442-'Prior Year - CA2'!B442</f>
        <v>#N/A</v>
      </c>
      <c r="C442" s="516" t="e">
        <f>'CA2 Detail'!C442-'Prior Year - CA2'!C442</f>
        <v>#N/A</v>
      </c>
      <c r="D442" s="516"/>
      <c r="E442" s="516"/>
      <c r="F442" s="854"/>
      <c r="G442" s="846"/>
      <c r="H442" s="1039"/>
      <c r="I442" s="77"/>
      <c r="O442" s="65">
        <v>111</v>
      </c>
    </row>
    <row r="443" spans="1:15">
      <c r="A443" s="35" t="s">
        <v>60</v>
      </c>
      <c r="B443" s="516" t="e">
        <f>'CA2 Detail'!B443-'Prior Year - CA2'!B443</f>
        <v>#N/A</v>
      </c>
      <c r="C443" s="516" t="e">
        <f>'CA2 Detail'!C443-'Prior Year - CA2'!C443</f>
        <v>#N/A</v>
      </c>
      <c r="D443" s="516"/>
      <c r="E443" s="516"/>
      <c r="F443" s="854"/>
      <c r="G443" s="846"/>
      <c r="H443" s="1039"/>
      <c r="I443" s="77"/>
      <c r="O443" s="65">
        <v>112</v>
      </c>
    </row>
    <row r="444" spans="1:15">
      <c r="A444" s="35" t="s">
        <v>61</v>
      </c>
      <c r="B444" s="516" t="e">
        <f>'CA2 Detail'!B444-'Prior Year - CA2'!B444</f>
        <v>#N/A</v>
      </c>
      <c r="C444" s="516" t="e">
        <f>'CA2 Detail'!C444-'Prior Year - CA2'!C444</f>
        <v>#N/A</v>
      </c>
      <c r="D444" s="516"/>
      <c r="E444" s="516"/>
      <c r="F444" s="854"/>
      <c r="G444" s="846"/>
      <c r="H444" s="1039"/>
      <c r="I444" s="77"/>
      <c r="O444" s="65">
        <v>113</v>
      </c>
    </row>
    <row r="445" spans="1:15">
      <c r="A445" s="35" t="s">
        <v>62</v>
      </c>
      <c r="B445" s="516" t="e">
        <f>'CA2 Detail'!B445-'Prior Year - CA2'!B445</f>
        <v>#N/A</v>
      </c>
      <c r="C445" s="516" t="e">
        <f>'CA2 Detail'!C445-'Prior Year - CA2'!C445</f>
        <v>#N/A</v>
      </c>
      <c r="D445" s="516"/>
      <c r="E445" s="516"/>
      <c r="F445" s="854"/>
      <c r="G445" s="846"/>
      <c r="H445" s="1039"/>
      <c r="I445" s="77"/>
      <c r="O445" s="65">
        <v>114</v>
      </c>
    </row>
    <row r="446" spans="1:15" ht="15.75">
      <c r="A446" s="39"/>
      <c r="B446" s="510"/>
      <c r="C446" s="509" t="s">
        <v>141</v>
      </c>
      <c r="D446" s="509" t="s">
        <v>141</v>
      </c>
      <c r="E446" s="509" t="s">
        <v>141</v>
      </c>
      <c r="F446" s="855" t="s">
        <v>141</v>
      </c>
      <c r="G446" s="856"/>
      <c r="H446" s="1041"/>
      <c r="I446" s="77"/>
      <c r="O446" s="65">
        <v>115</v>
      </c>
    </row>
    <row r="447" spans="1:15" ht="15.75">
      <c r="A447" s="39" t="s">
        <v>63</v>
      </c>
      <c r="B447" s="516" t="e">
        <f>'CA2 Detail'!B447-'Prior Year - CA2'!B447</f>
        <v>#N/A</v>
      </c>
      <c r="C447" s="516" t="e">
        <f>'CA2 Detail'!C447-'Prior Year - CA2'!C447</f>
        <v>#N/A</v>
      </c>
      <c r="D447" s="516" t="e">
        <f>'CA2 Detail'!D447-'Prior Year - CA2'!D447</f>
        <v>#N/A</v>
      </c>
      <c r="E447" s="516" t="e">
        <f>'CA2 Detail'!E447-'Prior Year - CA2'!E447</f>
        <v>#N/A</v>
      </c>
      <c r="F447" s="516" t="e">
        <f>'CA2 Detail'!F447-'Prior Year - CA2'!F447</f>
        <v>#N/A</v>
      </c>
      <c r="G447" s="516" t="e">
        <f>'CA2 Detail'!G447-'Prior Year - CA2'!G447</f>
        <v>#N/A</v>
      </c>
      <c r="H447" s="1041"/>
      <c r="I447" s="77"/>
      <c r="O447" s="65">
        <v>116</v>
      </c>
    </row>
    <row r="448" spans="1:15" ht="15.75">
      <c r="A448" s="39"/>
      <c r="B448" s="509" t="s">
        <v>141</v>
      </c>
      <c r="C448" s="509"/>
      <c r="D448" s="509"/>
      <c r="E448" s="546"/>
      <c r="F448" s="546"/>
      <c r="G448" s="546"/>
      <c r="H448" s="68"/>
      <c r="I448" s="85"/>
      <c r="O448" s="65">
        <v>117</v>
      </c>
    </row>
    <row r="449" spans="1:21" ht="16.5" thickBot="1">
      <c r="A449" s="39" t="s">
        <v>136</v>
      </c>
      <c r="B449" s="843" t="e">
        <f>'CA2 Detail'!B449-'Prior Year - CA2'!B449</f>
        <v>#N/A</v>
      </c>
      <c r="C449" s="843" t="e">
        <f>'CA2 Detail'!C449-'Prior Year - CA2'!C449</f>
        <v>#N/A</v>
      </c>
      <c r="D449" s="843" t="e">
        <f>'CA2 Detail'!D449-'Prior Year - CA2'!D449</f>
        <v>#N/A</v>
      </c>
      <c r="E449" s="843" t="e">
        <f>'CA2 Detail'!E449-'Prior Year - CA2'!E449</f>
        <v>#N/A</v>
      </c>
      <c r="F449" s="843" t="e">
        <f>'CA2 Detail'!F449-'Prior Year - CA2'!F449</f>
        <v>#N/A</v>
      </c>
      <c r="G449" s="843" t="e">
        <f>'CA2 Detail'!G449-'Prior Year - CA2'!G449</f>
        <v>#N/A</v>
      </c>
      <c r="H449" s="1042"/>
      <c r="I449" s="77"/>
      <c r="O449" s="65">
        <v>118</v>
      </c>
    </row>
    <row r="450" spans="1:21" ht="15.75" thickTop="1">
      <c r="A450" s="64" t="s">
        <v>67</v>
      </c>
      <c r="B450" s="65" t="s">
        <v>142</v>
      </c>
      <c r="C450" s="65" t="s">
        <v>152</v>
      </c>
      <c r="D450" s="65" t="s">
        <v>160</v>
      </c>
      <c r="E450" s="65" t="s">
        <v>168</v>
      </c>
      <c r="F450" s="65" t="s">
        <v>175</v>
      </c>
      <c r="G450" s="65" t="s">
        <v>178</v>
      </c>
      <c r="H450" s="65" t="s">
        <v>183</v>
      </c>
      <c r="I450" s="65" t="s">
        <v>186</v>
      </c>
      <c r="J450" s="65" t="s">
        <v>190</v>
      </c>
      <c r="K450" s="65" t="s">
        <v>193</v>
      </c>
      <c r="L450" s="65" t="s">
        <v>210</v>
      </c>
      <c r="M450" s="65" t="s">
        <v>220</v>
      </c>
      <c r="N450" s="65" t="s">
        <v>224</v>
      </c>
      <c r="O450" s="65" t="s">
        <v>230</v>
      </c>
      <c r="P450" s="65" t="s">
        <v>234</v>
      </c>
      <c r="Q450" s="65" t="s">
        <v>238</v>
      </c>
      <c r="R450" s="65" t="s">
        <v>239</v>
      </c>
      <c r="S450" s="65" t="s">
        <v>240</v>
      </c>
      <c r="T450" s="65" t="s">
        <v>241</v>
      </c>
      <c r="U450" s="65" t="s">
        <v>252</v>
      </c>
    </row>
    <row r="451" spans="1:21" ht="15.75">
      <c r="A451" s="40"/>
      <c r="B451" s="65"/>
      <c r="C451" s="65"/>
      <c r="D451" s="65"/>
      <c r="E451" s="65" t="s">
        <v>141</v>
      </c>
      <c r="F451" s="65"/>
      <c r="G451" s="65"/>
      <c r="H451" s="65"/>
      <c r="I451" s="65"/>
    </row>
    <row r="452" spans="1:21" ht="15.75">
      <c r="A452" s="40"/>
      <c r="B452" s="36"/>
      <c r="C452" s="36"/>
      <c r="D452" s="36"/>
      <c r="E452" s="36" t="s">
        <v>141</v>
      </c>
      <c r="F452" s="36" t="s">
        <v>141</v>
      </c>
      <c r="G452" s="36"/>
      <c r="H452" s="36"/>
      <c r="I452" s="36"/>
    </row>
    <row r="453" spans="1:21">
      <c r="A453" s="36"/>
      <c r="B453" s="55"/>
      <c r="C453" s="36"/>
      <c r="D453" s="36"/>
      <c r="E453" s="55"/>
      <c r="F453" s="36"/>
      <c r="G453" s="36"/>
      <c r="H453" s="36"/>
      <c r="I453" s="36"/>
    </row>
    <row r="454" spans="1:21">
      <c r="A454" s="36"/>
      <c r="B454" s="36"/>
      <c r="C454" s="36"/>
      <c r="D454" s="36"/>
      <c r="E454" s="55"/>
      <c r="F454" s="88"/>
      <c r="G454" s="36"/>
      <c r="H454" s="36"/>
      <c r="I454" s="36"/>
    </row>
    <row r="455" spans="1:21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21">
      <c r="C456" s="89"/>
    </row>
  </sheetData>
  <phoneticPr fontId="18" type="noConversion"/>
  <pageMargins left="0.25" right="0.25" top="0.3" bottom="0.2" header="0" footer="0"/>
  <pageSetup scale="28" fitToHeight="0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75" zoomScaleNormal="75" zoomScaleSheetLayoutView="50" workbookViewId="0"/>
  </sheetViews>
  <sheetFormatPr defaultColWidth="9.6640625" defaultRowHeight="15"/>
  <cols>
    <col min="1" max="1" width="40.66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9" t="s">
        <v>291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0"/>
      <c r="M1" s="32"/>
      <c r="N1" s="32"/>
      <c r="O1" s="32"/>
      <c r="P1" s="32"/>
      <c r="Q1" s="30"/>
      <c r="R1" s="32"/>
      <c r="S1" s="32"/>
      <c r="T1" s="32"/>
      <c r="U1" s="32"/>
      <c r="V1" s="33" t="s">
        <v>136</v>
      </c>
      <c r="W1" s="33" t="s">
        <v>136</v>
      </c>
      <c r="X1" s="33"/>
      <c r="Y1" s="33"/>
      <c r="Z1" s="34" t="s">
        <v>191</v>
      </c>
      <c r="AA1" s="34"/>
      <c r="AB1" s="927" t="s">
        <v>136</v>
      </c>
      <c r="AC1" s="35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</row>
    <row r="2" spans="1:40" ht="15.75">
      <c r="A2" s="38" t="str">
        <f>'CA2 Detail'!A2</f>
        <v>Select College Name</v>
      </c>
      <c r="B2" s="39" t="s">
        <v>137</v>
      </c>
      <c r="C2" s="40"/>
      <c r="D2" s="40"/>
      <c r="E2" s="40"/>
      <c r="F2" s="40"/>
      <c r="G2" s="40"/>
      <c r="H2" s="40"/>
      <c r="I2" s="40"/>
      <c r="J2" s="40"/>
      <c r="K2" s="36"/>
      <c r="L2" s="39" t="s">
        <v>209</v>
      </c>
      <c r="M2" s="40"/>
      <c r="N2" s="40"/>
      <c r="O2" s="40"/>
      <c r="P2" s="36"/>
      <c r="Q2" s="39" t="s">
        <v>237</v>
      </c>
      <c r="R2" s="40"/>
      <c r="S2" s="40"/>
      <c r="T2" s="40"/>
      <c r="U2" s="40"/>
      <c r="V2" s="38" t="s">
        <v>255</v>
      </c>
      <c r="W2" s="38" t="s">
        <v>255</v>
      </c>
      <c r="X2" s="38"/>
      <c r="Y2" s="38"/>
      <c r="Z2" s="41" t="s">
        <v>255</v>
      </c>
      <c r="AA2" s="41" t="s">
        <v>170</v>
      </c>
      <c r="AB2" s="928" t="s">
        <v>255</v>
      </c>
      <c r="AC2" s="35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</row>
    <row r="3" spans="1:40" ht="15.75">
      <c r="A3" s="38" t="str">
        <f>'Amount Change'!A3</f>
        <v>2018-19 TO 2019-20  COST ANALYSIS</v>
      </c>
      <c r="B3" s="42" t="s">
        <v>138</v>
      </c>
      <c r="C3" s="43"/>
      <c r="D3" s="43"/>
      <c r="E3" s="43"/>
      <c r="F3" s="43"/>
      <c r="G3" s="43"/>
      <c r="H3" s="43"/>
      <c r="I3" s="44"/>
      <c r="J3" s="44"/>
      <c r="K3" s="45" t="s">
        <v>136</v>
      </c>
      <c r="L3" s="45"/>
      <c r="M3" s="46"/>
      <c r="N3" s="46"/>
      <c r="O3" s="46"/>
      <c r="P3" s="46" t="s">
        <v>136</v>
      </c>
      <c r="Q3" s="45"/>
      <c r="R3" s="46"/>
      <c r="S3" s="46"/>
      <c r="T3" s="46"/>
      <c r="U3" s="46" t="s">
        <v>136</v>
      </c>
      <c r="V3" s="38" t="s">
        <v>194</v>
      </c>
      <c r="W3" s="38" t="s">
        <v>257</v>
      </c>
      <c r="X3" s="38" t="s">
        <v>136</v>
      </c>
      <c r="Y3" s="38"/>
      <c r="Z3" s="41" t="s">
        <v>194</v>
      </c>
      <c r="AA3" s="41" t="s">
        <v>194</v>
      </c>
      <c r="AB3" s="928" t="s">
        <v>194</v>
      </c>
      <c r="AC3" s="35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ht="15.75">
      <c r="A4" s="38" t="s">
        <v>0</v>
      </c>
      <c r="B4" s="42" t="s">
        <v>139</v>
      </c>
      <c r="C4" s="43"/>
      <c r="D4" s="47" t="s">
        <v>159</v>
      </c>
      <c r="E4" s="43"/>
      <c r="F4" s="47" t="s">
        <v>174</v>
      </c>
      <c r="G4" s="43"/>
      <c r="H4" s="45" t="s">
        <v>136</v>
      </c>
      <c r="I4" s="38" t="s">
        <v>184</v>
      </c>
      <c r="J4" s="38" t="s">
        <v>189</v>
      </c>
      <c r="K4" s="38" t="s">
        <v>191</v>
      </c>
      <c r="L4" s="38" t="s">
        <v>169</v>
      </c>
      <c r="M4" s="41" t="s">
        <v>218</v>
      </c>
      <c r="N4" s="41" t="s">
        <v>223</v>
      </c>
      <c r="O4" s="41" t="s">
        <v>228</v>
      </c>
      <c r="P4" s="41" t="s">
        <v>233</v>
      </c>
      <c r="Q4" s="38" t="s">
        <v>169</v>
      </c>
      <c r="R4" s="41" t="s">
        <v>218</v>
      </c>
      <c r="S4" s="41" t="s">
        <v>223</v>
      </c>
      <c r="T4" s="41" t="s">
        <v>228</v>
      </c>
      <c r="U4" s="41" t="s">
        <v>251</v>
      </c>
      <c r="V4" s="38"/>
      <c r="W4" s="38" t="s">
        <v>222</v>
      </c>
      <c r="X4" s="38" t="s">
        <v>260</v>
      </c>
      <c r="Y4" s="38" t="s">
        <v>136</v>
      </c>
      <c r="Z4" s="41" t="s">
        <v>262</v>
      </c>
      <c r="AA4" s="41" t="s">
        <v>262</v>
      </c>
      <c r="AB4" s="928" t="s">
        <v>262</v>
      </c>
      <c r="AC4" s="35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ht="16.5" thickBot="1">
      <c r="A5" s="38" t="s">
        <v>323</v>
      </c>
      <c r="B5" s="45" t="s">
        <v>140</v>
      </c>
      <c r="C5" s="46" t="s">
        <v>151</v>
      </c>
      <c r="D5" s="46" t="s">
        <v>140</v>
      </c>
      <c r="E5" s="46" t="s">
        <v>151</v>
      </c>
      <c r="F5" s="46" t="s">
        <v>140</v>
      </c>
      <c r="G5" s="46" t="s">
        <v>151</v>
      </c>
      <c r="H5" s="38" t="s">
        <v>182</v>
      </c>
      <c r="I5" s="38" t="s">
        <v>185</v>
      </c>
      <c r="J5" s="38" t="s">
        <v>185</v>
      </c>
      <c r="K5" s="38" t="s">
        <v>192</v>
      </c>
      <c r="L5" s="38" t="s">
        <v>170</v>
      </c>
      <c r="M5" s="41" t="s">
        <v>219</v>
      </c>
      <c r="N5" s="41" t="s">
        <v>170</v>
      </c>
      <c r="O5" s="41" t="s">
        <v>229</v>
      </c>
      <c r="P5" s="41" t="s">
        <v>170</v>
      </c>
      <c r="Q5" s="38" t="s">
        <v>170</v>
      </c>
      <c r="R5" s="41" t="s">
        <v>219</v>
      </c>
      <c r="S5" s="41" t="s">
        <v>170</v>
      </c>
      <c r="T5" s="41" t="s">
        <v>229</v>
      </c>
      <c r="U5" s="41" t="s">
        <v>170</v>
      </c>
      <c r="V5" s="38"/>
      <c r="W5" s="38" t="s">
        <v>258</v>
      </c>
      <c r="X5" s="38" t="s">
        <v>261</v>
      </c>
      <c r="Y5" s="38" t="s">
        <v>146</v>
      </c>
      <c r="Z5" s="41" t="s">
        <v>146</v>
      </c>
      <c r="AA5" s="41" t="s">
        <v>146</v>
      </c>
      <c r="AB5" s="928" t="s">
        <v>146</v>
      </c>
      <c r="AC5" s="35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ht="16.5" thickTop="1">
      <c r="A6" s="48"/>
      <c r="B6" s="521"/>
      <c r="C6" s="521"/>
      <c r="D6" s="521"/>
      <c r="E6" s="521"/>
      <c r="F6" s="521"/>
      <c r="G6" s="521"/>
      <c r="H6" s="521"/>
      <c r="I6" s="521"/>
      <c r="J6" s="521"/>
      <c r="K6" s="521"/>
      <c r="L6" s="522"/>
      <c r="M6" s="522"/>
      <c r="N6" s="522"/>
      <c r="O6" s="522"/>
      <c r="P6" s="522"/>
      <c r="Q6" s="522"/>
      <c r="R6" s="522"/>
      <c r="S6" s="522"/>
      <c r="T6" s="522"/>
      <c r="U6" s="522"/>
      <c r="V6" s="522"/>
      <c r="W6" s="523"/>
      <c r="X6" s="523"/>
      <c r="Y6" s="524"/>
      <c r="Z6" s="522"/>
      <c r="AA6" s="522"/>
      <c r="AB6" s="522"/>
      <c r="AC6" s="35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ht="15.75">
      <c r="A7" s="39" t="s">
        <v>282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516"/>
      <c r="X7" s="516"/>
      <c r="Y7" s="519"/>
      <c r="Z7" s="87"/>
      <c r="AA7" s="87"/>
      <c r="AB7" s="87"/>
      <c r="AC7" s="35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ht="15.75">
      <c r="A8" s="39" t="s">
        <v>286</v>
      </c>
      <c r="B8" s="518"/>
      <c r="C8" s="518"/>
      <c r="D8" s="518"/>
      <c r="E8" s="518"/>
      <c r="F8" s="518"/>
      <c r="G8" s="518"/>
      <c r="H8" s="518"/>
      <c r="I8" s="518"/>
      <c r="J8" s="518"/>
      <c r="K8" s="515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516"/>
      <c r="X8" s="516"/>
      <c r="Y8" s="519"/>
      <c r="Z8" s="87"/>
      <c r="AA8" s="87"/>
      <c r="AB8" s="87"/>
      <c r="AC8" s="35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>
      <c r="A9" s="35" t="s">
        <v>1</v>
      </c>
      <c r="B9" s="90">
        <f>IF('Prior Year - CA2'!B9&gt;0,('CA2 Detail'!B9-'Prior Year - CA2'!B9)/'Prior Year - CA2'!B9,0)</f>
        <v>0</v>
      </c>
      <c r="C9" s="90">
        <f>IF('Prior Year - CA2'!C9&gt;0,('CA2 Detail'!C9-'Prior Year - CA2'!C9)/'Prior Year - CA2'!C9,0)</f>
        <v>0</v>
      </c>
      <c r="D9" s="90">
        <f>IF('Prior Year - CA2'!D9&gt;0,('CA2 Detail'!D9-'Prior Year - CA2'!D9)/'Prior Year - CA2'!D9,0)</f>
        <v>0</v>
      </c>
      <c r="E9" s="90">
        <f>IF('Prior Year - CA2'!E9&gt;0,('CA2 Detail'!E9-'Prior Year - CA2'!E9)/'Prior Year - CA2'!E9,0)</f>
        <v>0</v>
      </c>
      <c r="F9" s="90">
        <f>IF('Prior Year - CA2'!F9&gt;0,('CA2 Detail'!F9-'Prior Year - CA2'!F9)/'Prior Year - CA2'!F9,0)</f>
        <v>0</v>
      </c>
      <c r="G9" s="90">
        <f>IF('Prior Year - CA2'!G9&gt;0,('CA2 Detail'!G9-'Prior Year - CA2'!G9)/'Prior Year - CA2'!G9,0)</f>
        <v>0</v>
      </c>
      <c r="H9" s="90">
        <f>IF('Prior Year - CA2'!H9&gt;0,('CA2 Detail'!H9-'Prior Year - CA2'!H9)/'Prior Year - CA2'!H9,0)</f>
        <v>0</v>
      </c>
      <c r="I9" s="90">
        <f>IF('Prior Year - CA2'!I9&gt;0,('CA2 Detail'!I9-'Prior Year - CA2'!I9)/'Prior Year - CA2'!I9,0)</f>
        <v>0</v>
      </c>
      <c r="J9" s="90">
        <f>IF('Prior Year - CA2'!J9&gt;0,('CA2 Detail'!J9-'Prior Year - CA2'!J9)/'Prior Year - CA2'!J9,0)</f>
        <v>0</v>
      </c>
      <c r="K9" s="90">
        <f>IF('Prior Year - CA2'!K9&gt;0,('CA2 Detail'!K9-'Prior Year - CA2'!K9)/'Prior Year - CA2'!K9,0)</f>
        <v>0</v>
      </c>
      <c r="L9" s="90">
        <f>IF('Prior Year - CA2'!L9&gt;0,('CA2 Detail'!L9-'Prior Year - CA2'!L9)/'Prior Year - CA2'!L9,0)</f>
        <v>0</v>
      </c>
      <c r="M9" s="90">
        <f>IF('Prior Year - CA2'!M9&gt;0,('CA2 Detail'!M9-'Prior Year - CA2'!M9)/'Prior Year - CA2'!M9,0)</f>
        <v>0</v>
      </c>
      <c r="N9" s="90">
        <f>IF('Prior Year - CA2'!N9&gt;0,('CA2 Detail'!N9-'Prior Year - CA2'!N9)/'Prior Year - CA2'!N9,0)</f>
        <v>0</v>
      </c>
      <c r="O9" s="90">
        <f>IF('Prior Year - CA2'!O9&gt;0,('CA2 Detail'!O9-'Prior Year - CA2'!O9)/'Prior Year - CA2'!O9,0)</f>
        <v>0</v>
      </c>
      <c r="P9" s="90">
        <f>IF('Prior Year - CA2'!P9&gt;0,('CA2 Detail'!P9-'Prior Year - CA2'!P9)/'Prior Year - CA2'!P9,0)</f>
        <v>0</v>
      </c>
      <c r="Q9" s="90">
        <f>IF('Prior Year - CA2'!Q9&gt;0,('CA2 Detail'!Q9-'Prior Year - CA2'!Q9)/'Prior Year - CA2'!Q9,0)</f>
        <v>0</v>
      </c>
      <c r="R9" s="90">
        <f>IF('Prior Year - CA2'!R9&gt;0,('CA2 Detail'!R9-'Prior Year - CA2'!R9)/'Prior Year - CA2'!R9,0)</f>
        <v>0</v>
      </c>
      <c r="S9" s="90">
        <f>IF('Prior Year - CA2'!S9&gt;0,('CA2 Detail'!S9-'Prior Year - CA2'!S9)/'Prior Year - CA2'!S9,0)</f>
        <v>0</v>
      </c>
      <c r="T9" s="90">
        <f>IF('Prior Year - CA2'!T9&gt;0,('CA2 Detail'!T9-'Prior Year - CA2'!T9)/'Prior Year - CA2'!T9,0)</f>
        <v>0</v>
      </c>
      <c r="U9" s="90">
        <f>IF('Prior Year - CA2'!U9&gt;0,('CA2 Detail'!U9-'Prior Year - CA2'!U9)/'Prior Year - CA2'!U9,0)</f>
        <v>0</v>
      </c>
      <c r="V9" s="90">
        <f>IF('Prior Year - CA2'!V9&gt;0,('CA2 Detail'!V9-'Prior Year - CA2'!V9)/'Prior Year - CA2'!V9,0)</f>
        <v>0</v>
      </c>
      <c r="W9" s="90">
        <f>IF('Prior Year - CA2'!W9&gt;0,('CA2 Detail'!W9-'Prior Year - CA2'!W9)/'Prior Year - CA2'!W9,0)</f>
        <v>0</v>
      </c>
      <c r="X9" s="90">
        <f>IF('Prior Year - CA2'!X9&gt;0,('CA2 Detail'!X9-'Prior Year - CA2'!X9)/'Prior Year - CA2'!X9,0)</f>
        <v>0</v>
      </c>
      <c r="Y9" s="90">
        <f>IF('Prior Year - CA2'!Y9&gt;0,('CA2 Detail'!Y9-'Prior Year - CA2'!Y9)/'Prior Year - CA2'!Y9,0)</f>
        <v>0</v>
      </c>
      <c r="Z9" s="90">
        <f>IF('Prior Year - CA2'!Z9&gt;0,('CA2 Detail'!Z9-'Prior Year - CA2'!Z9)/'Prior Year - CA2'!Z9,0)</f>
        <v>0</v>
      </c>
      <c r="AA9" s="90">
        <f>IF('Prior Year - CA2'!AA9&gt;0,('CA2 Detail'!AA9-'Prior Year - CA2'!AA9)/'Prior Year - CA2'!AA9,0)</f>
        <v>0</v>
      </c>
      <c r="AB9" s="514">
        <f>IF('Prior Year - CA2'!AB9&gt;0,('CA2 Detail'!AB9-'Prior Year - CA2'!AB9)/'Prior Year - CA2'!AB9,0)</f>
        <v>0</v>
      </c>
      <c r="AC9" s="35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>
      <c r="A10" s="35" t="s">
        <v>2</v>
      </c>
      <c r="B10" s="90">
        <f>IF('Prior Year - CA2'!B10&gt;0,('CA2 Detail'!B10-'Prior Year - CA2'!B10)/'Prior Year - CA2'!B10,0)</f>
        <v>0</v>
      </c>
      <c r="C10" s="90">
        <f>IF('Prior Year - CA2'!C10&gt;0,('CA2 Detail'!C10-'Prior Year - CA2'!C10)/'Prior Year - CA2'!C10,0)</f>
        <v>0</v>
      </c>
      <c r="D10" s="90">
        <f>IF('Prior Year - CA2'!D10&gt;0,('CA2 Detail'!D10-'Prior Year - CA2'!D10)/'Prior Year - CA2'!D10,0)</f>
        <v>0</v>
      </c>
      <c r="E10" s="90">
        <f>IF('Prior Year - CA2'!E10&gt;0,('CA2 Detail'!E10-'Prior Year - CA2'!E10)/'Prior Year - CA2'!E10,0)</f>
        <v>0</v>
      </c>
      <c r="F10" s="90">
        <f>IF('Prior Year - CA2'!F10&gt;0,('CA2 Detail'!F10-'Prior Year - CA2'!F10)/'Prior Year - CA2'!F10,0)</f>
        <v>0</v>
      </c>
      <c r="G10" s="90">
        <f>IF('Prior Year - CA2'!G10&gt;0,('CA2 Detail'!G10-'Prior Year - CA2'!G10)/'Prior Year - CA2'!G10,0)</f>
        <v>0</v>
      </c>
      <c r="H10" s="90">
        <f>IF('Prior Year - CA2'!H10&gt;0,('CA2 Detail'!H10-'Prior Year - CA2'!H10)/'Prior Year - CA2'!H10,0)</f>
        <v>0</v>
      </c>
      <c r="I10" s="90">
        <f>IF('Prior Year - CA2'!I10&gt;0,('CA2 Detail'!I10-'Prior Year - CA2'!I10)/'Prior Year - CA2'!I10,0)</f>
        <v>0</v>
      </c>
      <c r="J10" s="90">
        <f>IF('Prior Year - CA2'!J10&gt;0,('CA2 Detail'!J10-'Prior Year - CA2'!J10)/'Prior Year - CA2'!J10,0)</f>
        <v>0</v>
      </c>
      <c r="K10" s="90">
        <f>IF('Prior Year - CA2'!K10&gt;0,('CA2 Detail'!K10-'Prior Year - CA2'!K10)/'Prior Year - CA2'!K10,0)</f>
        <v>0</v>
      </c>
      <c r="L10" s="90">
        <f>IF('Prior Year - CA2'!L10&gt;0,('CA2 Detail'!L10-'Prior Year - CA2'!L10)/'Prior Year - CA2'!L10,0)</f>
        <v>0</v>
      </c>
      <c r="M10" s="90">
        <f>IF('Prior Year - CA2'!M10&gt;0,('CA2 Detail'!M10-'Prior Year - CA2'!M10)/'Prior Year - CA2'!M10,0)</f>
        <v>0</v>
      </c>
      <c r="N10" s="90">
        <f>IF('Prior Year - CA2'!N10&gt;0,('CA2 Detail'!N10-'Prior Year - CA2'!N10)/'Prior Year - CA2'!N10,0)</f>
        <v>0</v>
      </c>
      <c r="O10" s="90">
        <f>IF('Prior Year - CA2'!O10&gt;0,('CA2 Detail'!O10-'Prior Year - CA2'!O10)/'Prior Year - CA2'!O10,0)</f>
        <v>0</v>
      </c>
      <c r="P10" s="90">
        <f>IF('Prior Year - CA2'!P10&gt;0,('CA2 Detail'!P10-'Prior Year - CA2'!P10)/'Prior Year - CA2'!P10,0)</f>
        <v>0</v>
      </c>
      <c r="Q10" s="90">
        <f>IF('Prior Year - CA2'!Q10&gt;0,('CA2 Detail'!Q10-'Prior Year - CA2'!Q10)/'Prior Year - CA2'!Q10,0)</f>
        <v>0</v>
      </c>
      <c r="R10" s="90">
        <f>IF('Prior Year - CA2'!R10&gt;0,('CA2 Detail'!R10-'Prior Year - CA2'!R10)/'Prior Year - CA2'!R10,0)</f>
        <v>0</v>
      </c>
      <c r="S10" s="90">
        <f>IF('Prior Year - CA2'!S10&gt;0,('CA2 Detail'!S10-'Prior Year - CA2'!S10)/'Prior Year - CA2'!S10,0)</f>
        <v>0</v>
      </c>
      <c r="T10" s="90">
        <f>IF('Prior Year - CA2'!T10&gt;0,('CA2 Detail'!T10-'Prior Year - CA2'!T10)/'Prior Year - CA2'!T10,0)</f>
        <v>0</v>
      </c>
      <c r="U10" s="90">
        <f>IF('Prior Year - CA2'!U10&gt;0,('CA2 Detail'!U10-'Prior Year - CA2'!U10)/'Prior Year - CA2'!U10,0)</f>
        <v>0</v>
      </c>
      <c r="V10" s="90">
        <f>IF('Prior Year - CA2'!V10&gt;0,('CA2 Detail'!V10-'Prior Year - CA2'!V10)/'Prior Year - CA2'!V10,0)</f>
        <v>0</v>
      </c>
      <c r="W10" s="90">
        <f>IF('Prior Year - CA2'!W10&gt;0,('CA2 Detail'!W10-'Prior Year - CA2'!W10)/'Prior Year - CA2'!W10,0)</f>
        <v>0</v>
      </c>
      <c r="X10" s="90">
        <f>IF('Prior Year - CA2'!X10&gt;0,('CA2 Detail'!X10-'Prior Year - CA2'!X10)/'Prior Year - CA2'!X10,0)</f>
        <v>0</v>
      </c>
      <c r="Y10" s="90">
        <f>IF('Prior Year - CA2'!Y10&gt;0,('CA2 Detail'!Y10-'Prior Year - CA2'!Y10)/'Prior Year - CA2'!Y10,0)</f>
        <v>0</v>
      </c>
      <c r="Z10" s="90">
        <f>IF('Prior Year - CA2'!Z10&gt;0,('CA2 Detail'!Z10-'Prior Year - CA2'!Z10)/'Prior Year - CA2'!Z10,0)</f>
        <v>0</v>
      </c>
      <c r="AA10" s="90">
        <f>IF('Prior Year - CA2'!AA10&gt;0,('CA2 Detail'!AA10-'Prior Year - CA2'!AA10)/'Prior Year - CA2'!AA10,0)</f>
        <v>0</v>
      </c>
      <c r="AB10" s="514">
        <f>IF('Prior Year - CA2'!AB10&gt;0,('CA2 Detail'!AB10-'Prior Year - CA2'!AB10)/'Prior Year - CA2'!AB10,0)</f>
        <v>0</v>
      </c>
      <c r="AC10" s="35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>
      <c r="A11" s="35" t="s">
        <v>3</v>
      </c>
      <c r="B11" s="90">
        <f>IF('Prior Year - CA2'!B11&gt;0,('CA2 Detail'!B11-'Prior Year - CA2'!B11)/'Prior Year - CA2'!B11,0)</f>
        <v>0</v>
      </c>
      <c r="C11" s="90">
        <f>IF('Prior Year - CA2'!C11&gt;0,('CA2 Detail'!C11-'Prior Year - CA2'!C11)/'Prior Year - CA2'!C11,0)</f>
        <v>0</v>
      </c>
      <c r="D11" s="90">
        <f>IF('Prior Year - CA2'!D11&gt;0,('CA2 Detail'!D11-'Prior Year - CA2'!D11)/'Prior Year - CA2'!D11,0)</f>
        <v>0</v>
      </c>
      <c r="E11" s="90">
        <f>IF('Prior Year - CA2'!E11&gt;0,('CA2 Detail'!E11-'Prior Year - CA2'!E11)/'Prior Year - CA2'!E11,0)</f>
        <v>0</v>
      </c>
      <c r="F11" s="90">
        <f>IF('Prior Year - CA2'!F11&gt;0,('CA2 Detail'!F11-'Prior Year - CA2'!F11)/'Prior Year - CA2'!F11,0)</f>
        <v>0</v>
      </c>
      <c r="G11" s="90">
        <f>IF('Prior Year - CA2'!G11&gt;0,('CA2 Detail'!G11-'Prior Year - CA2'!G11)/'Prior Year - CA2'!G11,0)</f>
        <v>0</v>
      </c>
      <c r="H11" s="90">
        <f>IF('Prior Year - CA2'!H11&gt;0,('CA2 Detail'!H11-'Prior Year - CA2'!H11)/'Prior Year - CA2'!H11,0)</f>
        <v>0</v>
      </c>
      <c r="I11" s="90">
        <f>IF('Prior Year - CA2'!I11&gt;0,('CA2 Detail'!I11-'Prior Year - CA2'!I11)/'Prior Year - CA2'!I11,0)</f>
        <v>0</v>
      </c>
      <c r="J11" s="90">
        <f>IF('Prior Year - CA2'!J11&gt;0,('CA2 Detail'!J11-'Prior Year - CA2'!J11)/'Prior Year - CA2'!J11,0)</f>
        <v>0</v>
      </c>
      <c r="K11" s="90">
        <f>IF('Prior Year - CA2'!K11&gt;0,('CA2 Detail'!K11-'Prior Year - CA2'!K11)/'Prior Year - CA2'!K11,0)</f>
        <v>0</v>
      </c>
      <c r="L11" s="90">
        <f>IF('Prior Year - CA2'!L11&gt;0,('CA2 Detail'!L11-'Prior Year - CA2'!L11)/'Prior Year - CA2'!L11,0)</f>
        <v>0</v>
      </c>
      <c r="M11" s="90">
        <f>IF('Prior Year - CA2'!M11&gt;0,('CA2 Detail'!M11-'Prior Year - CA2'!M11)/'Prior Year - CA2'!M11,0)</f>
        <v>0</v>
      </c>
      <c r="N11" s="90">
        <f>IF('Prior Year - CA2'!N11&gt;0,('CA2 Detail'!N11-'Prior Year - CA2'!N11)/'Prior Year - CA2'!N11,0)</f>
        <v>0</v>
      </c>
      <c r="O11" s="90">
        <f>IF('Prior Year - CA2'!O11&gt;0,('CA2 Detail'!O11-'Prior Year - CA2'!O11)/'Prior Year - CA2'!O11,0)</f>
        <v>0</v>
      </c>
      <c r="P11" s="90">
        <f>IF('Prior Year - CA2'!P11&gt;0,('CA2 Detail'!P11-'Prior Year - CA2'!P11)/'Prior Year - CA2'!P11,0)</f>
        <v>0</v>
      </c>
      <c r="Q11" s="90">
        <f>IF('Prior Year - CA2'!Q11&gt;0,('CA2 Detail'!Q11-'Prior Year - CA2'!Q11)/'Prior Year - CA2'!Q11,0)</f>
        <v>0</v>
      </c>
      <c r="R11" s="90">
        <f>IF('Prior Year - CA2'!R11&gt;0,('CA2 Detail'!R11-'Prior Year - CA2'!R11)/'Prior Year - CA2'!R11,0)</f>
        <v>0</v>
      </c>
      <c r="S11" s="90">
        <f>IF('Prior Year - CA2'!S11&gt;0,('CA2 Detail'!S11-'Prior Year - CA2'!S11)/'Prior Year - CA2'!S11,0)</f>
        <v>0</v>
      </c>
      <c r="T11" s="90">
        <f>IF('Prior Year - CA2'!T11&gt;0,('CA2 Detail'!T11-'Prior Year - CA2'!T11)/'Prior Year - CA2'!T11,0)</f>
        <v>0</v>
      </c>
      <c r="U11" s="90">
        <f>IF('Prior Year - CA2'!U11&gt;0,('CA2 Detail'!U11-'Prior Year - CA2'!U11)/'Prior Year - CA2'!U11,0)</f>
        <v>0</v>
      </c>
      <c r="V11" s="90">
        <f>IF('Prior Year - CA2'!V11&gt;0,('CA2 Detail'!V11-'Prior Year - CA2'!V11)/'Prior Year - CA2'!V11,0)</f>
        <v>0</v>
      </c>
      <c r="W11" s="90">
        <f>IF('Prior Year - CA2'!W11&gt;0,('CA2 Detail'!W11-'Prior Year - CA2'!W11)/'Prior Year - CA2'!W11,0)</f>
        <v>0</v>
      </c>
      <c r="X11" s="90">
        <f>IF('Prior Year - CA2'!X11&gt;0,('CA2 Detail'!X11-'Prior Year - CA2'!X11)/'Prior Year - CA2'!X11,0)</f>
        <v>0</v>
      </c>
      <c r="Y11" s="90">
        <f>IF('Prior Year - CA2'!Y11&gt;0,('CA2 Detail'!Y11-'Prior Year - CA2'!Y11)/'Prior Year - CA2'!Y11,0)</f>
        <v>0</v>
      </c>
      <c r="Z11" s="90">
        <f>IF('Prior Year - CA2'!Z11&gt;0,('CA2 Detail'!Z11-'Prior Year - CA2'!Z11)/'Prior Year - CA2'!Z11,0)</f>
        <v>0</v>
      </c>
      <c r="AA11" s="90">
        <f>IF('Prior Year - CA2'!AA11&gt;0,('CA2 Detail'!AA11-'Prior Year - CA2'!AA11)/'Prior Year - CA2'!AA11,0)</f>
        <v>0</v>
      </c>
      <c r="AB11" s="514">
        <f>IF('Prior Year - CA2'!AB11&gt;0,('CA2 Detail'!AB11-'Prior Year - CA2'!AB11)/'Prior Year - CA2'!AB11,0)</f>
        <v>0</v>
      </c>
      <c r="AC11" s="35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>
      <c r="A12" s="35" t="s">
        <v>4</v>
      </c>
      <c r="B12" s="90">
        <f>IF('Prior Year - CA2'!B12&gt;0,('CA2 Detail'!B12-'Prior Year - CA2'!B12)/'Prior Year - CA2'!B12,0)</f>
        <v>0</v>
      </c>
      <c r="C12" s="90">
        <f>IF('Prior Year - CA2'!C12&gt;0,('CA2 Detail'!C12-'Prior Year - CA2'!C12)/'Prior Year - CA2'!C12,0)</f>
        <v>0</v>
      </c>
      <c r="D12" s="90">
        <f>IF('Prior Year - CA2'!D12&gt;0,('CA2 Detail'!D12-'Prior Year - CA2'!D12)/'Prior Year - CA2'!D12,0)</f>
        <v>0</v>
      </c>
      <c r="E12" s="90">
        <f>IF('Prior Year - CA2'!E12&gt;0,('CA2 Detail'!E12-'Prior Year - CA2'!E12)/'Prior Year - CA2'!E12,0)</f>
        <v>0</v>
      </c>
      <c r="F12" s="90">
        <f>IF('Prior Year - CA2'!F12&gt;0,('CA2 Detail'!F12-'Prior Year - CA2'!F12)/'Prior Year - CA2'!F12,0)</f>
        <v>0</v>
      </c>
      <c r="G12" s="90">
        <f>IF('Prior Year - CA2'!G12&gt;0,('CA2 Detail'!G12-'Prior Year - CA2'!G12)/'Prior Year - CA2'!G12,0)</f>
        <v>0</v>
      </c>
      <c r="H12" s="90">
        <f>IF('Prior Year - CA2'!H12&gt;0,('CA2 Detail'!H12-'Prior Year - CA2'!H12)/'Prior Year - CA2'!H12,0)</f>
        <v>0</v>
      </c>
      <c r="I12" s="90">
        <f>IF('Prior Year - CA2'!I12&gt;0,('CA2 Detail'!I12-'Prior Year - CA2'!I12)/'Prior Year - CA2'!I12,0)</f>
        <v>0</v>
      </c>
      <c r="J12" s="90">
        <f>IF('Prior Year - CA2'!J12&gt;0,('CA2 Detail'!J12-'Prior Year - CA2'!J12)/'Prior Year - CA2'!J12,0)</f>
        <v>0</v>
      </c>
      <c r="K12" s="90">
        <f>IF('Prior Year - CA2'!K12&gt;0,('CA2 Detail'!K12-'Prior Year - CA2'!K12)/'Prior Year - CA2'!K12,0)</f>
        <v>0</v>
      </c>
      <c r="L12" s="90">
        <f>IF('Prior Year - CA2'!L12&gt;0,('CA2 Detail'!L12-'Prior Year - CA2'!L12)/'Prior Year - CA2'!L12,0)</f>
        <v>0</v>
      </c>
      <c r="M12" s="90">
        <f>IF('Prior Year - CA2'!M12&gt;0,('CA2 Detail'!M12-'Prior Year - CA2'!M12)/'Prior Year - CA2'!M12,0)</f>
        <v>0</v>
      </c>
      <c r="N12" s="90">
        <f>IF('Prior Year - CA2'!N12&gt;0,('CA2 Detail'!N12-'Prior Year - CA2'!N12)/'Prior Year - CA2'!N12,0)</f>
        <v>0</v>
      </c>
      <c r="O12" s="90">
        <f>IF('Prior Year - CA2'!O12&gt;0,('CA2 Detail'!O12-'Prior Year - CA2'!O12)/'Prior Year - CA2'!O12,0)</f>
        <v>0</v>
      </c>
      <c r="P12" s="90">
        <f>IF('Prior Year - CA2'!P12&gt;0,('CA2 Detail'!P12-'Prior Year - CA2'!P12)/'Prior Year - CA2'!P12,0)</f>
        <v>0</v>
      </c>
      <c r="Q12" s="90">
        <f>IF('Prior Year - CA2'!Q12&gt;0,('CA2 Detail'!Q12-'Prior Year - CA2'!Q12)/'Prior Year - CA2'!Q12,0)</f>
        <v>0</v>
      </c>
      <c r="R12" s="90">
        <f>IF('Prior Year - CA2'!R12&gt;0,('CA2 Detail'!R12-'Prior Year - CA2'!R12)/'Prior Year - CA2'!R12,0)</f>
        <v>0</v>
      </c>
      <c r="S12" s="90">
        <f>IF('Prior Year - CA2'!S12&gt;0,('CA2 Detail'!S12-'Prior Year - CA2'!S12)/'Prior Year - CA2'!S12,0)</f>
        <v>0</v>
      </c>
      <c r="T12" s="90">
        <f>IF('Prior Year - CA2'!T12&gt;0,('CA2 Detail'!T12-'Prior Year - CA2'!T12)/'Prior Year - CA2'!T12,0)</f>
        <v>0</v>
      </c>
      <c r="U12" s="90">
        <f>IF('Prior Year - CA2'!U12&gt;0,('CA2 Detail'!U12-'Prior Year - CA2'!U12)/'Prior Year - CA2'!U12,0)</f>
        <v>0</v>
      </c>
      <c r="V12" s="90">
        <f>IF('Prior Year - CA2'!V12&gt;0,('CA2 Detail'!V12-'Prior Year - CA2'!V12)/'Prior Year - CA2'!V12,0)</f>
        <v>0</v>
      </c>
      <c r="W12" s="90">
        <f>IF('Prior Year - CA2'!W12&gt;0,('CA2 Detail'!W12-'Prior Year - CA2'!W12)/'Prior Year - CA2'!W12,0)</f>
        <v>0</v>
      </c>
      <c r="X12" s="90">
        <f>IF('Prior Year - CA2'!X12&gt;0,('CA2 Detail'!X12-'Prior Year - CA2'!X12)/'Prior Year - CA2'!X12,0)</f>
        <v>0</v>
      </c>
      <c r="Y12" s="90">
        <f>IF('Prior Year - CA2'!Y12&gt;0,('CA2 Detail'!Y12-'Prior Year - CA2'!Y12)/'Prior Year - CA2'!Y12,0)</f>
        <v>0</v>
      </c>
      <c r="Z12" s="90">
        <f>IF('Prior Year - CA2'!Z12&gt;0,('CA2 Detail'!Z12-'Prior Year - CA2'!Z12)/'Prior Year - CA2'!Z12,0)</f>
        <v>0</v>
      </c>
      <c r="AA12" s="90">
        <f>IF('Prior Year - CA2'!AA12&gt;0,('CA2 Detail'!AA12-'Prior Year - CA2'!AA12)/'Prior Year - CA2'!AA12,0)</f>
        <v>0</v>
      </c>
      <c r="AB12" s="514">
        <f>IF('Prior Year - CA2'!AB12&gt;0,('CA2 Detail'!AB12-'Prior Year - CA2'!AB12)/'Prior Year - CA2'!AB12,0)</f>
        <v>0</v>
      </c>
      <c r="AC12" s="35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>
      <c r="A13" s="35" t="s">
        <v>5</v>
      </c>
      <c r="B13" s="90">
        <f>IF('Prior Year - CA2'!B13&gt;0,('CA2 Detail'!B13-'Prior Year - CA2'!B13)/'Prior Year - CA2'!B13,0)</f>
        <v>0</v>
      </c>
      <c r="C13" s="90">
        <f>IF('Prior Year - CA2'!C13&gt;0,('CA2 Detail'!C13-'Prior Year - CA2'!C13)/'Prior Year - CA2'!C13,0)</f>
        <v>0</v>
      </c>
      <c r="D13" s="90">
        <f>IF('Prior Year - CA2'!D13&gt;0,('CA2 Detail'!D13-'Prior Year - CA2'!D13)/'Prior Year - CA2'!D13,0)</f>
        <v>0</v>
      </c>
      <c r="E13" s="90">
        <f>IF('Prior Year - CA2'!E13&gt;0,('CA2 Detail'!E13-'Prior Year - CA2'!E13)/'Prior Year - CA2'!E13,0)</f>
        <v>0</v>
      </c>
      <c r="F13" s="90">
        <f>IF('Prior Year - CA2'!F13&gt;0,('CA2 Detail'!F13-'Prior Year - CA2'!F13)/'Prior Year - CA2'!F13,0)</f>
        <v>0</v>
      </c>
      <c r="G13" s="90">
        <f>IF('Prior Year - CA2'!G13&gt;0,('CA2 Detail'!G13-'Prior Year - CA2'!G13)/'Prior Year - CA2'!G13,0)</f>
        <v>0</v>
      </c>
      <c r="H13" s="90">
        <f>IF('Prior Year - CA2'!H13&gt;0,('CA2 Detail'!H13-'Prior Year - CA2'!H13)/'Prior Year - CA2'!H13,0)</f>
        <v>0</v>
      </c>
      <c r="I13" s="90">
        <f>IF('Prior Year - CA2'!I13&gt;0,('CA2 Detail'!I13-'Prior Year - CA2'!I13)/'Prior Year - CA2'!I13,0)</f>
        <v>0</v>
      </c>
      <c r="J13" s="90">
        <f>IF('Prior Year - CA2'!J13&gt;0,('CA2 Detail'!J13-'Prior Year - CA2'!J13)/'Prior Year - CA2'!J13,0)</f>
        <v>0</v>
      </c>
      <c r="K13" s="90">
        <f>IF('Prior Year - CA2'!K13&gt;0,('CA2 Detail'!K13-'Prior Year - CA2'!K13)/'Prior Year - CA2'!K13,0)</f>
        <v>0</v>
      </c>
      <c r="L13" s="90">
        <f>IF('Prior Year - CA2'!L13&gt;0,('CA2 Detail'!L13-'Prior Year - CA2'!L13)/'Prior Year - CA2'!L13,0)</f>
        <v>0</v>
      </c>
      <c r="M13" s="90">
        <f>IF('Prior Year - CA2'!M13&gt;0,('CA2 Detail'!M13-'Prior Year - CA2'!M13)/'Prior Year - CA2'!M13,0)</f>
        <v>0</v>
      </c>
      <c r="N13" s="90">
        <f>IF('Prior Year - CA2'!N13&gt;0,('CA2 Detail'!N13-'Prior Year - CA2'!N13)/'Prior Year - CA2'!N13,0)</f>
        <v>0</v>
      </c>
      <c r="O13" s="90">
        <f>IF('Prior Year - CA2'!O13&gt;0,('CA2 Detail'!O13-'Prior Year - CA2'!O13)/'Prior Year - CA2'!O13,0)</f>
        <v>0</v>
      </c>
      <c r="P13" s="90">
        <f>IF('Prior Year - CA2'!P13&gt;0,('CA2 Detail'!P13-'Prior Year - CA2'!P13)/'Prior Year - CA2'!P13,0)</f>
        <v>0</v>
      </c>
      <c r="Q13" s="90">
        <f>IF('Prior Year - CA2'!Q13&gt;0,('CA2 Detail'!Q13-'Prior Year - CA2'!Q13)/'Prior Year - CA2'!Q13,0)</f>
        <v>0</v>
      </c>
      <c r="R13" s="90">
        <f>IF('Prior Year - CA2'!R13&gt;0,('CA2 Detail'!R13-'Prior Year - CA2'!R13)/'Prior Year - CA2'!R13,0)</f>
        <v>0</v>
      </c>
      <c r="S13" s="90">
        <f>IF('Prior Year - CA2'!S13&gt;0,('CA2 Detail'!S13-'Prior Year - CA2'!S13)/'Prior Year - CA2'!S13,0)</f>
        <v>0</v>
      </c>
      <c r="T13" s="90">
        <f>IF('Prior Year - CA2'!T13&gt;0,('CA2 Detail'!T13-'Prior Year - CA2'!T13)/'Prior Year - CA2'!T13,0)</f>
        <v>0</v>
      </c>
      <c r="U13" s="90">
        <f>IF('Prior Year - CA2'!U13&gt;0,('CA2 Detail'!U13-'Prior Year - CA2'!U13)/'Prior Year - CA2'!U13,0)</f>
        <v>0</v>
      </c>
      <c r="V13" s="90">
        <f>IF('Prior Year - CA2'!V13&gt;0,('CA2 Detail'!V13-'Prior Year - CA2'!V13)/'Prior Year - CA2'!V13,0)</f>
        <v>0</v>
      </c>
      <c r="W13" s="90">
        <f>IF('Prior Year - CA2'!W13&gt;0,('CA2 Detail'!W13-'Prior Year - CA2'!W13)/'Prior Year - CA2'!W13,0)</f>
        <v>0</v>
      </c>
      <c r="X13" s="90">
        <f>IF('Prior Year - CA2'!X13&gt;0,('CA2 Detail'!X13-'Prior Year - CA2'!X13)/'Prior Year - CA2'!X13,0)</f>
        <v>0</v>
      </c>
      <c r="Y13" s="90">
        <f>IF('Prior Year - CA2'!Y13&gt;0,('CA2 Detail'!Y13-'Prior Year - CA2'!Y13)/'Prior Year - CA2'!Y13,0)</f>
        <v>0</v>
      </c>
      <c r="Z13" s="90">
        <f>IF('Prior Year - CA2'!Z13&gt;0,('CA2 Detail'!Z13-'Prior Year - CA2'!Z13)/'Prior Year - CA2'!Z13,0)</f>
        <v>0</v>
      </c>
      <c r="AA13" s="90">
        <f>IF('Prior Year - CA2'!AA13&gt;0,('CA2 Detail'!AA13-'Prior Year - CA2'!AA13)/'Prior Year - CA2'!AA13,0)</f>
        <v>0</v>
      </c>
      <c r="AB13" s="514">
        <f>IF('Prior Year - CA2'!AB13&gt;0,('CA2 Detail'!AB13-'Prior Year - CA2'!AB13)/'Prior Year - CA2'!AB13,0)</f>
        <v>0</v>
      </c>
      <c r="AC13" s="35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>
      <c r="A14" s="35" t="s">
        <v>6</v>
      </c>
      <c r="B14" s="90">
        <f>IF('Prior Year - CA2'!B14&gt;0,('CA2 Detail'!B14-'Prior Year - CA2'!B14)/'Prior Year - CA2'!B14,0)</f>
        <v>0</v>
      </c>
      <c r="C14" s="90">
        <f>IF('Prior Year - CA2'!C14&gt;0,('CA2 Detail'!C14-'Prior Year - CA2'!C14)/'Prior Year - CA2'!C14,0)</f>
        <v>0</v>
      </c>
      <c r="D14" s="90">
        <f>IF('Prior Year - CA2'!D14&gt;0,('CA2 Detail'!D14-'Prior Year - CA2'!D14)/'Prior Year - CA2'!D14,0)</f>
        <v>0</v>
      </c>
      <c r="E14" s="90">
        <f>IF('Prior Year - CA2'!E14&gt;0,('CA2 Detail'!E14-'Prior Year - CA2'!E14)/'Prior Year - CA2'!E14,0)</f>
        <v>0</v>
      </c>
      <c r="F14" s="90">
        <f>IF('Prior Year - CA2'!F14&gt;0,('CA2 Detail'!F14-'Prior Year - CA2'!F14)/'Prior Year - CA2'!F14,0)</f>
        <v>0</v>
      </c>
      <c r="G14" s="90">
        <f>IF('Prior Year - CA2'!G14&gt;0,('CA2 Detail'!G14-'Prior Year - CA2'!G14)/'Prior Year - CA2'!G14,0)</f>
        <v>0</v>
      </c>
      <c r="H14" s="90">
        <f>IF('Prior Year - CA2'!H14&gt;0,('CA2 Detail'!H14-'Prior Year - CA2'!H14)/'Prior Year - CA2'!H14,0)</f>
        <v>0</v>
      </c>
      <c r="I14" s="90">
        <f>IF('Prior Year - CA2'!I14&gt;0,('CA2 Detail'!I14-'Prior Year - CA2'!I14)/'Prior Year - CA2'!I14,0)</f>
        <v>0</v>
      </c>
      <c r="J14" s="90">
        <f>IF('Prior Year - CA2'!J14&gt;0,('CA2 Detail'!J14-'Prior Year - CA2'!J14)/'Prior Year - CA2'!J14,0)</f>
        <v>0</v>
      </c>
      <c r="K14" s="90">
        <f>IF('Prior Year - CA2'!K14&gt;0,('CA2 Detail'!K14-'Prior Year - CA2'!K14)/'Prior Year - CA2'!K14,0)</f>
        <v>0</v>
      </c>
      <c r="L14" s="90">
        <f>IF('Prior Year - CA2'!L14&gt;0,('CA2 Detail'!L14-'Prior Year - CA2'!L14)/'Prior Year - CA2'!L14,0)</f>
        <v>0</v>
      </c>
      <c r="M14" s="90">
        <f>IF('Prior Year - CA2'!M14&gt;0,('CA2 Detail'!M14-'Prior Year - CA2'!M14)/'Prior Year - CA2'!M14,0)</f>
        <v>0</v>
      </c>
      <c r="N14" s="90">
        <f>IF('Prior Year - CA2'!N14&gt;0,('CA2 Detail'!N14-'Prior Year - CA2'!N14)/'Prior Year - CA2'!N14,0)</f>
        <v>0</v>
      </c>
      <c r="O14" s="90">
        <f>IF('Prior Year - CA2'!O14&gt;0,('CA2 Detail'!O14-'Prior Year - CA2'!O14)/'Prior Year - CA2'!O14,0)</f>
        <v>0</v>
      </c>
      <c r="P14" s="90">
        <f>IF('Prior Year - CA2'!P14&gt;0,('CA2 Detail'!P14-'Prior Year - CA2'!P14)/'Prior Year - CA2'!P14,0)</f>
        <v>0</v>
      </c>
      <c r="Q14" s="90">
        <f>IF('Prior Year - CA2'!Q14&gt;0,('CA2 Detail'!Q14-'Prior Year - CA2'!Q14)/'Prior Year - CA2'!Q14,0)</f>
        <v>0</v>
      </c>
      <c r="R14" s="90">
        <f>IF('Prior Year - CA2'!R14&gt;0,('CA2 Detail'!R14-'Prior Year - CA2'!R14)/'Prior Year - CA2'!R14,0)</f>
        <v>0</v>
      </c>
      <c r="S14" s="90">
        <f>IF('Prior Year - CA2'!S14&gt;0,('CA2 Detail'!S14-'Prior Year - CA2'!S14)/'Prior Year - CA2'!S14,0)</f>
        <v>0</v>
      </c>
      <c r="T14" s="90">
        <f>IF('Prior Year - CA2'!T14&gt;0,('CA2 Detail'!T14-'Prior Year - CA2'!T14)/'Prior Year - CA2'!T14,0)</f>
        <v>0</v>
      </c>
      <c r="U14" s="90">
        <f>IF('Prior Year - CA2'!U14&gt;0,('CA2 Detail'!U14-'Prior Year - CA2'!U14)/'Prior Year - CA2'!U14,0)</f>
        <v>0</v>
      </c>
      <c r="V14" s="90">
        <f>IF('Prior Year - CA2'!V14&gt;0,('CA2 Detail'!V14-'Prior Year - CA2'!V14)/'Prior Year - CA2'!V14,0)</f>
        <v>0</v>
      </c>
      <c r="W14" s="90">
        <f>IF('Prior Year - CA2'!W14&gt;0,('CA2 Detail'!W14-'Prior Year - CA2'!W14)/'Prior Year - CA2'!W14,0)</f>
        <v>0</v>
      </c>
      <c r="X14" s="90">
        <f>IF('Prior Year - CA2'!X14&gt;0,('CA2 Detail'!X14-'Prior Year - CA2'!X14)/'Prior Year - CA2'!X14,0)</f>
        <v>0</v>
      </c>
      <c r="Y14" s="90">
        <f>IF('Prior Year - CA2'!Y14&gt;0,('CA2 Detail'!Y14-'Prior Year - CA2'!Y14)/'Prior Year - CA2'!Y14,0)</f>
        <v>0</v>
      </c>
      <c r="Z14" s="90">
        <f>IF('Prior Year - CA2'!Z14&gt;0,('CA2 Detail'!Z14-'Prior Year - CA2'!Z14)/'Prior Year - CA2'!Z14,0)</f>
        <v>0</v>
      </c>
      <c r="AA14" s="90">
        <f>IF('Prior Year - CA2'!AA14&gt;0,('CA2 Detail'!AA14-'Prior Year - CA2'!AA14)/'Prior Year - CA2'!AA14,0)</f>
        <v>0</v>
      </c>
      <c r="AB14" s="514">
        <f>IF('Prior Year - CA2'!AB14&gt;0,('CA2 Detail'!AB14-'Prior Year - CA2'!AB14)/'Prior Year - CA2'!AB14,0)</f>
        <v>0</v>
      </c>
      <c r="AC14" s="35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>
      <c r="A15" s="35" t="s">
        <v>7</v>
      </c>
      <c r="B15" s="90">
        <f>IF('Prior Year - CA2'!B15&gt;0,('CA2 Detail'!B15-'Prior Year - CA2'!B15)/'Prior Year - CA2'!B15,0)</f>
        <v>0</v>
      </c>
      <c r="C15" s="90">
        <f>IF('Prior Year - CA2'!C15&gt;0,('CA2 Detail'!C15-'Prior Year - CA2'!C15)/'Prior Year - CA2'!C15,0)</f>
        <v>0</v>
      </c>
      <c r="D15" s="90">
        <f>IF('Prior Year - CA2'!D15&gt;0,('CA2 Detail'!D15-'Prior Year - CA2'!D15)/'Prior Year - CA2'!D15,0)</f>
        <v>0</v>
      </c>
      <c r="E15" s="90">
        <f>IF('Prior Year - CA2'!E15&gt;0,('CA2 Detail'!E15-'Prior Year - CA2'!E15)/'Prior Year - CA2'!E15,0)</f>
        <v>0</v>
      </c>
      <c r="F15" s="90">
        <f>IF('Prior Year - CA2'!F15&gt;0,('CA2 Detail'!F15-'Prior Year - CA2'!F15)/'Prior Year - CA2'!F15,0)</f>
        <v>0</v>
      </c>
      <c r="G15" s="90">
        <f>IF('Prior Year - CA2'!G15&gt;0,('CA2 Detail'!G15-'Prior Year - CA2'!G15)/'Prior Year - CA2'!G15,0)</f>
        <v>0</v>
      </c>
      <c r="H15" s="90">
        <f>IF('Prior Year - CA2'!H15&gt;0,('CA2 Detail'!H15-'Prior Year - CA2'!H15)/'Prior Year - CA2'!H15,0)</f>
        <v>0</v>
      </c>
      <c r="I15" s="90">
        <f>IF('Prior Year - CA2'!I15&gt;0,('CA2 Detail'!I15-'Prior Year - CA2'!I15)/'Prior Year - CA2'!I15,0)</f>
        <v>0</v>
      </c>
      <c r="J15" s="90">
        <f>IF('Prior Year - CA2'!J15&gt;0,('CA2 Detail'!J15-'Prior Year - CA2'!J15)/'Prior Year - CA2'!J15,0)</f>
        <v>0</v>
      </c>
      <c r="K15" s="90">
        <f>IF('Prior Year - CA2'!K15&gt;0,('CA2 Detail'!K15-'Prior Year - CA2'!K15)/'Prior Year - CA2'!K15,0)</f>
        <v>0</v>
      </c>
      <c r="L15" s="90">
        <f>IF('Prior Year - CA2'!L15&gt;0,('CA2 Detail'!L15-'Prior Year - CA2'!L15)/'Prior Year - CA2'!L15,0)</f>
        <v>0</v>
      </c>
      <c r="M15" s="90">
        <f>IF('Prior Year - CA2'!M15&gt;0,('CA2 Detail'!M15-'Prior Year - CA2'!M15)/'Prior Year - CA2'!M15,0)</f>
        <v>0</v>
      </c>
      <c r="N15" s="90">
        <f>IF('Prior Year - CA2'!N15&gt;0,('CA2 Detail'!N15-'Prior Year - CA2'!N15)/'Prior Year - CA2'!N15,0)</f>
        <v>0</v>
      </c>
      <c r="O15" s="90">
        <f>IF('Prior Year - CA2'!O15&gt;0,('CA2 Detail'!O15-'Prior Year - CA2'!O15)/'Prior Year - CA2'!O15,0)</f>
        <v>0</v>
      </c>
      <c r="P15" s="90">
        <f>IF('Prior Year - CA2'!P15&gt;0,('CA2 Detail'!P15-'Prior Year - CA2'!P15)/'Prior Year - CA2'!P15,0)</f>
        <v>0</v>
      </c>
      <c r="Q15" s="90">
        <f>IF('Prior Year - CA2'!Q15&gt;0,('CA2 Detail'!Q15-'Prior Year - CA2'!Q15)/'Prior Year - CA2'!Q15,0)</f>
        <v>0</v>
      </c>
      <c r="R15" s="90">
        <f>IF('Prior Year - CA2'!R15&gt;0,('CA2 Detail'!R15-'Prior Year - CA2'!R15)/'Prior Year - CA2'!R15,0)</f>
        <v>0</v>
      </c>
      <c r="S15" s="90">
        <f>IF('Prior Year - CA2'!S15&gt;0,('CA2 Detail'!S15-'Prior Year - CA2'!S15)/'Prior Year - CA2'!S15,0)</f>
        <v>0</v>
      </c>
      <c r="T15" s="90">
        <f>IF('Prior Year - CA2'!T15&gt;0,('CA2 Detail'!T15-'Prior Year - CA2'!T15)/'Prior Year - CA2'!T15,0)</f>
        <v>0</v>
      </c>
      <c r="U15" s="90">
        <f>IF('Prior Year - CA2'!U15&gt;0,('CA2 Detail'!U15-'Prior Year - CA2'!U15)/'Prior Year - CA2'!U15,0)</f>
        <v>0</v>
      </c>
      <c r="V15" s="90">
        <f>IF('Prior Year - CA2'!V15&gt;0,('CA2 Detail'!V15-'Prior Year - CA2'!V15)/'Prior Year - CA2'!V15,0)</f>
        <v>0</v>
      </c>
      <c r="W15" s="90">
        <f>IF('Prior Year - CA2'!W15&gt;0,('CA2 Detail'!W15-'Prior Year - CA2'!W15)/'Prior Year - CA2'!W15,0)</f>
        <v>0</v>
      </c>
      <c r="X15" s="90">
        <f>IF('Prior Year - CA2'!X15&gt;0,('CA2 Detail'!X15-'Prior Year - CA2'!X15)/'Prior Year - CA2'!X15,0)</f>
        <v>0</v>
      </c>
      <c r="Y15" s="90">
        <f>IF('Prior Year - CA2'!Y15&gt;0,('CA2 Detail'!Y15-'Prior Year - CA2'!Y15)/'Prior Year - CA2'!Y15,0)</f>
        <v>0</v>
      </c>
      <c r="Z15" s="90">
        <f>IF('Prior Year - CA2'!Z15&gt;0,('CA2 Detail'!Z15-'Prior Year - CA2'!Z15)/'Prior Year - CA2'!Z15,0)</f>
        <v>0</v>
      </c>
      <c r="AA15" s="90">
        <f>IF('Prior Year - CA2'!AA15&gt;0,('CA2 Detail'!AA15-'Prior Year - CA2'!AA15)/'Prior Year - CA2'!AA15,0)</f>
        <v>0</v>
      </c>
      <c r="AB15" s="514">
        <f>IF('Prior Year - CA2'!AB15&gt;0,('CA2 Detail'!AB15-'Prior Year - CA2'!AB15)/'Prior Year - CA2'!AB15,0)</f>
        <v>0</v>
      </c>
      <c r="AC15" s="35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>
      <c r="A16" s="35" t="s">
        <v>8</v>
      </c>
      <c r="B16" s="90">
        <f>IF('Prior Year - CA2'!B16&gt;0,('CA2 Detail'!B16-'Prior Year - CA2'!B16)/'Prior Year - CA2'!B16,0)</f>
        <v>0</v>
      </c>
      <c r="C16" s="90">
        <f>IF('Prior Year - CA2'!C16&gt;0,('CA2 Detail'!C16-'Prior Year - CA2'!C16)/'Prior Year - CA2'!C16,0)</f>
        <v>0</v>
      </c>
      <c r="D16" s="90">
        <f>IF('Prior Year - CA2'!D16&gt;0,('CA2 Detail'!D16-'Prior Year - CA2'!D16)/'Prior Year - CA2'!D16,0)</f>
        <v>0</v>
      </c>
      <c r="E16" s="90">
        <f>IF('Prior Year - CA2'!E16&gt;0,('CA2 Detail'!E16-'Prior Year - CA2'!E16)/'Prior Year - CA2'!E16,0)</f>
        <v>0</v>
      </c>
      <c r="F16" s="90">
        <f>IF('Prior Year - CA2'!F16&gt;0,('CA2 Detail'!F16-'Prior Year - CA2'!F16)/'Prior Year - CA2'!F16,0)</f>
        <v>0</v>
      </c>
      <c r="G16" s="90">
        <f>IF('Prior Year - CA2'!G16&gt;0,('CA2 Detail'!G16-'Prior Year - CA2'!G16)/'Prior Year - CA2'!G16,0)</f>
        <v>0</v>
      </c>
      <c r="H16" s="90">
        <f>IF('Prior Year - CA2'!H16&gt;0,('CA2 Detail'!H16-'Prior Year - CA2'!H16)/'Prior Year - CA2'!H16,0)</f>
        <v>0</v>
      </c>
      <c r="I16" s="90">
        <f>IF('Prior Year - CA2'!I16&gt;0,('CA2 Detail'!I16-'Prior Year - CA2'!I16)/'Prior Year - CA2'!I16,0)</f>
        <v>0</v>
      </c>
      <c r="J16" s="90">
        <f>IF('Prior Year - CA2'!J16&gt;0,('CA2 Detail'!J16-'Prior Year - CA2'!J16)/'Prior Year - CA2'!J16,0)</f>
        <v>0</v>
      </c>
      <c r="K16" s="90">
        <f>IF('Prior Year - CA2'!K16&gt;0,('CA2 Detail'!K16-'Prior Year - CA2'!K16)/'Prior Year - CA2'!K16,0)</f>
        <v>0</v>
      </c>
      <c r="L16" s="90">
        <f>IF('Prior Year - CA2'!L16&gt;0,('CA2 Detail'!L16-'Prior Year - CA2'!L16)/'Prior Year - CA2'!L16,0)</f>
        <v>0</v>
      </c>
      <c r="M16" s="90">
        <f>IF('Prior Year - CA2'!M16&gt;0,('CA2 Detail'!M16-'Prior Year - CA2'!M16)/'Prior Year - CA2'!M16,0)</f>
        <v>0</v>
      </c>
      <c r="N16" s="90">
        <f>IF('Prior Year - CA2'!N16&gt;0,('CA2 Detail'!N16-'Prior Year - CA2'!N16)/'Prior Year - CA2'!N16,0)</f>
        <v>0</v>
      </c>
      <c r="O16" s="90">
        <f>IF('Prior Year - CA2'!O16&gt;0,('CA2 Detail'!O16-'Prior Year - CA2'!O16)/'Prior Year - CA2'!O16,0)</f>
        <v>0</v>
      </c>
      <c r="P16" s="90">
        <f>IF('Prior Year - CA2'!P16&gt;0,('CA2 Detail'!P16-'Prior Year - CA2'!P16)/'Prior Year - CA2'!P16,0)</f>
        <v>0</v>
      </c>
      <c r="Q16" s="90">
        <f>IF('Prior Year - CA2'!Q16&gt;0,('CA2 Detail'!Q16-'Prior Year - CA2'!Q16)/'Prior Year - CA2'!Q16,0)</f>
        <v>0</v>
      </c>
      <c r="R16" s="90">
        <f>IF('Prior Year - CA2'!R16&gt;0,('CA2 Detail'!R16-'Prior Year - CA2'!R16)/'Prior Year - CA2'!R16,0)</f>
        <v>0</v>
      </c>
      <c r="S16" s="90">
        <f>IF('Prior Year - CA2'!S16&gt;0,('CA2 Detail'!S16-'Prior Year - CA2'!S16)/'Prior Year - CA2'!S16,0)</f>
        <v>0</v>
      </c>
      <c r="T16" s="90">
        <f>IF('Prior Year - CA2'!T16&gt;0,('CA2 Detail'!T16-'Prior Year - CA2'!T16)/'Prior Year - CA2'!T16,0)</f>
        <v>0</v>
      </c>
      <c r="U16" s="90">
        <f>IF('Prior Year - CA2'!U16&gt;0,('CA2 Detail'!U16-'Prior Year - CA2'!U16)/'Prior Year - CA2'!U16,0)</f>
        <v>0</v>
      </c>
      <c r="V16" s="90">
        <f>IF('Prior Year - CA2'!V16&gt;0,('CA2 Detail'!V16-'Prior Year - CA2'!V16)/'Prior Year - CA2'!V16,0)</f>
        <v>0</v>
      </c>
      <c r="W16" s="90">
        <f>IF('Prior Year - CA2'!W16&gt;0,('CA2 Detail'!W16-'Prior Year - CA2'!W16)/'Prior Year - CA2'!W16,0)</f>
        <v>0</v>
      </c>
      <c r="X16" s="90">
        <f>IF('Prior Year - CA2'!X16&gt;0,('CA2 Detail'!X16-'Prior Year - CA2'!X16)/'Prior Year - CA2'!X16,0)</f>
        <v>0</v>
      </c>
      <c r="Y16" s="90">
        <f>IF('Prior Year - CA2'!Y16&gt;0,('CA2 Detail'!Y16-'Prior Year - CA2'!Y16)/'Prior Year - CA2'!Y16,0)</f>
        <v>0</v>
      </c>
      <c r="Z16" s="90">
        <f>IF('Prior Year - CA2'!Z16&gt;0,('CA2 Detail'!Z16-'Prior Year - CA2'!Z16)/'Prior Year - CA2'!Z16,0)</f>
        <v>0</v>
      </c>
      <c r="AA16" s="90">
        <f>IF('Prior Year - CA2'!AA16&gt;0,('CA2 Detail'!AA16-'Prior Year - CA2'!AA16)/'Prior Year - CA2'!AA16,0)</f>
        <v>0</v>
      </c>
      <c r="AB16" s="514">
        <f>IF('Prior Year - CA2'!AB16&gt;0,('CA2 Detail'!AB16-'Prior Year - CA2'!AB16)/'Prior Year - CA2'!AB16,0)</f>
        <v>0</v>
      </c>
      <c r="AC16" s="35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>
      <c r="A17" s="35" t="s">
        <v>9</v>
      </c>
      <c r="B17" s="90">
        <f>IF('Prior Year - CA2'!B17&gt;0,('CA2 Detail'!B17-'Prior Year - CA2'!B17)/'Prior Year - CA2'!B17,0)</f>
        <v>0</v>
      </c>
      <c r="C17" s="90">
        <f>IF('Prior Year - CA2'!C17&gt;0,('CA2 Detail'!C17-'Prior Year - CA2'!C17)/'Prior Year - CA2'!C17,0)</f>
        <v>0</v>
      </c>
      <c r="D17" s="90">
        <f>IF('Prior Year - CA2'!D17&gt;0,('CA2 Detail'!D17-'Prior Year - CA2'!D17)/'Prior Year - CA2'!D17,0)</f>
        <v>0</v>
      </c>
      <c r="E17" s="90">
        <f>IF('Prior Year - CA2'!E17&gt;0,('CA2 Detail'!E17-'Prior Year - CA2'!E17)/'Prior Year - CA2'!E17,0)</f>
        <v>0</v>
      </c>
      <c r="F17" s="90">
        <f>IF('Prior Year - CA2'!F17&gt;0,('CA2 Detail'!F17-'Prior Year - CA2'!F17)/'Prior Year - CA2'!F17,0)</f>
        <v>0</v>
      </c>
      <c r="G17" s="90">
        <f>IF('Prior Year - CA2'!G17&gt;0,('CA2 Detail'!G17-'Prior Year - CA2'!G17)/'Prior Year - CA2'!G17,0)</f>
        <v>0</v>
      </c>
      <c r="H17" s="90">
        <f>IF('Prior Year - CA2'!H17&gt;0,('CA2 Detail'!H17-'Prior Year - CA2'!H17)/'Prior Year - CA2'!H17,0)</f>
        <v>0</v>
      </c>
      <c r="I17" s="90">
        <f>IF('Prior Year - CA2'!I17&gt;0,('CA2 Detail'!I17-'Prior Year - CA2'!I17)/'Prior Year - CA2'!I17,0)</f>
        <v>0</v>
      </c>
      <c r="J17" s="90">
        <f>IF('Prior Year - CA2'!J17&gt;0,('CA2 Detail'!J17-'Prior Year - CA2'!J17)/'Prior Year - CA2'!J17,0)</f>
        <v>0</v>
      </c>
      <c r="K17" s="90">
        <f>IF('Prior Year - CA2'!K17&gt;0,('CA2 Detail'!K17-'Prior Year - CA2'!K17)/'Prior Year - CA2'!K17,0)</f>
        <v>0</v>
      </c>
      <c r="L17" s="90">
        <f>IF('Prior Year - CA2'!L17&gt;0,('CA2 Detail'!L17-'Prior Year - CA2'!L17)/'Prior Year - CA2'!L17,0)</f>
        <v>0</v>
      </c>
      <c r="M17" s="90">
        <f>IF('Prior Year - CA2'!M17&gt;0,('CA2 Detail'!M17-'Prior Year - CA2'!M17)/'Prior Year - CA2'!M17,0)</f>
        <v>0</v>
      </c>
      <c r="N17" s="90">
        <f>IF('Prior Year - CA2'!N17&gt;0,('CA2 Detail'!N17-'Prior Year - CA2'!N17)/'Prior Year - CA2'!N17,0)</f>
        <v>0</v>
      </c>
      <c r="O17" s="90">
        <f>IF('Prior Year - CA2'!O17&gt;0,('CA2 Detail'!O17-'Prior Year - CA2'!O17)/'Prior Year - CA2'!O17,0)</f>
        <v>0</v>
      </c>
      <c r="P17" s="90">
        <f>IF('Prior Year - CA2'!P17&gt;0,('CA2 Detail'!P17-'Prior Year - CA2'!P17)/'Prior Year - CA2'!P17,0)</f>
        <v>0</v>
      </c>
      <c r="Q17" s="90">
        <f>IF('Prior Year - CA2'!Q17&gt;0,('CA2 Detail'!Q17-'Prior Year - CA2'!Q17)/'Prior Year - CA2'!Q17,0)</f>
        <v>0</v>
      </c>
      <c r="R17" s="90">
        <f>IF('Prior Year - CA2'!R17&gt;0,('CA2 Detail'!R17-'Prior Year - CA2'!R17)/'Prior Year - CA2'!R17,0)</f>
        <v>0</v>
      </c>
      <c r="S17" s="90">
        <f>IF('Prior Year - CA2'!S17&gt;0,('CA2 Detail'!S17-'Prior Year - CA2'!S17)/'Prior Year - CA2'!S17,0)</f>
        <v>0</v>
      </c>
      <c r="T17" s="90">
        <f>IF('Prior Year - CA2'!T17&gt;0,('CA2 Detail'!T17-'Prior Year - CA2'!T17)/'Prior Year - CA2'!T17,0)</f>
        <v>0</v>
      </c>
      <c r="U17" s="90">
        <f>IF('Prior Year - CA2'!U17&gt;0,('CA2 Detail'!U17-'Prior Year - CA2'!U17)/'Prior Year - CA2'!U17,0)</f>
        <v>0</v>
      </c>
      <c r="V17" s="90">
        <f>IF('Prior Year - CA2'!V17&gt;0,('CA2 Detail'!V17-'Prior Year - CA2'!V17)/'Prior Year - CA2'!V17,0)</f>
        <v>0</v>
      </c>
      <c r="W17" s="90">
        <f>IF('Prior Year - CA2'!W17&gt;0,('CA2 Detail'!W17-'Prior Year - CA2'!W17)/'Prior Year - CA2'!W17,0)</f>
        <v>0</v>
      </c>
      <c r="X17" s="90">
        <f>IF('Prior Year - CA2'!X17&gt;0,('CA2 Detail'!X17-'Prior Year - CA2'!X17)/'Prior Year - CA2'!X17,0)</f>
        <v>0</v>
      </c>
      <c r="Y17" s="90">
        <f>IF('Prior Year - CA2'!Y17&gt;0,('CA2 Detail'!Y17-'Prior Year - CA2'!Y17)/'Prior Year - CA2'!Y17,0)</f>
        <v>0</v>
      </c>
      <c r="Z17" s="90">
        <f>IF('Prior Year - CA2'!Z17&gt;0,('CA2 Detail'!Z17-'Prior Year - CA2'!Z17)/'Prior Year - CA2'!Z17,0)</f>
        <v>0</v>
      </c>
      <c r="AA17" s="90">
        <f>IF('Prior Year - CA2'!AA17&gt;0,('CA2 Detail'!AA17-'Prior Year - CA2'!AA17)/'Prior Year - CA2'!AA17,0)</f>
        <v>0</v>
      </c>
      <c r="AB17" s="514">
        <f>IF('Prior Year - CA2'!AB17&gt;0,('CA2 Detail'!AB17-'Prior Year - CA2'!AB17)/'Prior Year - CA2'!AB17,0)</f>
        <v>0</v>
      </c>
      <c r="AC17" s="35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>
      <c r="A18" s="35" t="s">
        <v>10</v>
      </c>
      <c r="B18" s="90">
        <f>IF('Prior Year - CA2'!B18&gt;0,('CA2 Detail'!B18-'Prior Year - CA2'!B18)/'Prior Year - CA2'!B18,0)</f>
        <v>0</v>
      </c>
      <c r="C18" s="90">
        <f>IF('Prior Year - CA2'!C18&gt;0,('CA2 Detail'!C18-'Prior Year - CA2'!C18)/'Prior Year - CA2'!C18,0)</f>
        <v>0</v>
      </c>
      <c r="D18" s="90">
        <f>IF('Prior Year - CA2'!D18&gt;0,('CA2 Detail'!D18-'Prior Year - CA2'!D18)/'Prior Year - CA2'!D18,0)</f>
        <v>0</v>
      </c>
      <c r="E18" s="90">
        <f>IF('Prior Year - CA2'!E18&gt;0,('CA2 Detail'!E18-'Prior Year - CA2'!E18)/'Prior Year - CA2'!E18,0)</f>
        <v>0</v>
      </c>
      <c r="F18" s="90">
        <f>IF('Prior Year - CA2'!F18&gt;0,('CA2 Detail'!F18-'Prior Year - CA2'!F18)/'Prior Year - CA2'!F18,0)</f>
        <v>0</v>
      </c>
      <c r="G18" s="90">
        <f>IF('Prior Year - CA2'!G18&gt;0,('CA2 Detail'!G18-'Prior Year - CA2'!G18)/'Prior Year - CA2'!G18,0)</f>
        <v>0</v>
      </c>
      <c r="H18" s="90">
        <f>IF('Prior Year - CA2'!H18&gt;0,('CA2 Detail'!H18-'Prior Year - CA2'!H18)/'Prior Year - CA2'!H18,0)</f>
        <v>0</v>
      </c>
      <c r="I18" s="90">
        <f>IF('Prior Year - CA2'!I18&gt;0,('CA2 Detail'!I18-'Prior Year - CA2'!I18)/'Prior Year - CA2'!I18,0)</f>
        <v>0</v>
      </c>
      <c r="J18" s="90">
        <f>IF('Prior Year - CA2'!J18&gt;0,('CA2 Detail'!J18-'Prior Year - CA2'!J18)/'Prior Year - CA2'!J18,0)</f>
        <v>0</v>
      </c>
      <c r="K18" s="90">
        <f>IF('Prior Year - CA2'!K18&gt;0,('CA2 Detail'!K18-'Prior Year - CA2'!K18)/'Prior Year - CA2'!K18,0)</f>
        <v>0</v>
      </c>
      <c r="L18" s="90">
        <f>IF('Prior Year - CA2'!L18&gt;0,('CA2 Detail'!L18-'Prior Year - CA2'!L18)/'Prior Year - CA2'!L18,0)</f>
        <v>0</v>
      </c>
      <c r="M18" s="90">
        <f>IF('Prior Year - CA2'!M18&gt;0,('CA2 Detail'!M18-'Prior Year - CA2'!M18)/'Prior Year - CA2'!M18,0)</f>
        <v>0</v>
      </c>
      <c r="N18" s="90">
        <f>IF('Prior Year - CA2'!N18&gt;0,('CA2 Detail'!N18-'Prior Year - CA2'!N18)/'Prior Year - CA2'!N18,0)</f>
        <v>0</v>
      </c>
      <c r="O18" s="90">
        <f>IF('Prior Year - CA2'!O18&gt;0,('CA2 Detail'!O18-'Prior Year - CA2'!O18)/'Prior Year - CA2'!O18,0)</f>
        <v>0</v>
      </c>
      <c r="P18" s="90">
        <f>IF('Prior Year - CA2'!P18&gt;0,('CA2 Detail'!P18-'Prior Year - CA2'!P18)/'Prior Year - CA2'!P18,0)</f>
        <v>0</v>
      </c>
      <c r="Q18" s="90">
        <f>IF('Prior Year - CA2'!Q18&gt;0,('CA2 Detail'!Q18-'Prior Year - CA2'!Q18)/'Prior Year - CA2'!Q18,0)</f>
        <v>0</v>
      </c>
      <c r="R18" s="90">
        <f>IF('Prior Year - CA2'!R18&gt;0,('CA2 Detail'!R18-'Prior Year - CA2'!R18)/'Prior Year - CA2'!R18,0)</f>
        <v>0</v>
      </c>
      <c r="S18" s="90">
        <f>IF('Prior Year - CA2'!S18&gt;0,('CA2 Detail'!S18-'Prior Year - CA2'!S18)/'Prior Year - CA2'!S18,0)</f>
        <v>0</v>
      </c>
      <c r="T18" s="90">
        <f>IF('Prior Year - CA2'!T18&gt;0,('CA2 Detail'!T18-'Prior Year - CA2'!T18)/'Prior Year - CA2'!T18,0)</f>
        <v>0</v>
      </c>
      <c r="U18" s="90">
        <f>IF('Prior Year - CA2'!U18&gt;0,('CA2 Detail'!U18-'Prior Year - CA2'!U18)/'Prior Year - CA2'!U18,0)</f>
        <v>0</v>
      </c>
      <c r="V18" s="90">
        <f>IF('Prior Year - CA2'!V18&gt;0,('CA2 Detail'!V18-'Prior Year - CA2'!V18)/'Prior Year - CA2'!V18,0)</f>
        <v>0</v>
      </c>
      <c r="W18" s="90">
        <f>IF('Prior Year - CA2'!W18&gt;0,('CA2 Detail'!W18-'Prior Year - CA2'!W18)/'Prior Year - CA2'!W18,0)</f>
        <v>0</v>
      </c>
      <c r="X18" s="90">
        <f>IF('Prior Year - CA2'!X18&gt;0,('CA2 Detail'!X18-'Prior Year - CA2'!X18)/'Prior Year - CA2'!X18,0)</f>
        <v>0</v>
      </c>
      <c r="Y18" s="90">
        <f>IF('Prior Year - CA2'!Y18&gt;0,('CA2 Detail'!Y18-'Prior Year - CA2'!Y18)/'Prior Year - CA2'!Y18,0)</f>
        <v>0</v>
      </c>
      <c r="Z18" s="90">
        <f>IF('Prior Year - CA2'!Z18&gt;0,('CA2 Detail'!Z18-'Prior Year - CA2'!Z18)/'Prior Year - CA2'!Z18,0)</f>
        <v>0</v>
      </c>
      <c r="AA18" s="90">
        <f>IF('Prior Year - CA2'!AA18&gt;0,('CA2 Detail'!AA18-'Prior Year - CA2'!AA18)/'Prior Year - CA2'!AA18,0)</f>
        <v>0</v>
      </c>
      <c r="AB18" s="514">
        <f>IF('Prior Year - CA2'!AB18&gt;0,('CA2 Detail'!AB18-'Prior Year - CA2'!AB18)/'Prior Year - CA2'!AB18,0)</f>
        <v>0</v>
      </c>
      <c r="AC18" s="35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>
      <c r="A19" s="35" t="s">
        <v>11</v>
      </c>
      <c r="B19" s="90">
        <f>IF('Prior Year - CA2'!B19&gt;0,('CA2 Detail'!B19-'Prior Year - CA2'!B19)/'Prior Year - CA2'!B19,0)</f>
        <v>0</v>
      </c>
      <c r="C19" s="90">
        <f>IF('Prior Year - CA2'!C19&gt;0,('CA2 Detail'!C19-'Prior Year - CA2'!C19)/'Prior Year - CA2'!C19,0)</f>
        <v>0</v>
      </c>
      <c r="D19" s="90">
        <f>IF('Prior Year - CA2'!D19&gt;0,('CA2 Detail'!D19-'Prior Year - CA2'!D19)/'Prior Year - CA2'!D19,0)</f>
        <v>0</v>
      </c>
      <c r="E19" s="90">
        <f>IF('Prior Year - CA2'!E19&gt;0,('CA2 Detail'!E19-'Prior Year - CA2'!E19)/'Prior Year - CA2'!E19,0)</f>
        <v>0</v>
      </c>
      <c r="F19" s="90">
        <f>IF('Prior Year - CA2'!F19&gt;0,('CA2 Detail'!F19-'Prior Year - CA2'!F19)/'Prior Year - CA2'!F19,0)</f>
        <v>0</v>
      </c>
      <c r="G19" s="90">
        <f>IF('Prior Year - CA2'!G19&gt;0,('CA2 Detail'!G19-'Prior Year - CA2'!G19)/'Prior Year - CA2'!G19,0)</f>
        <v>0</v>
      </c>
      <c r="H19" s="90">
        <f>IF('Prior Year - CA2'!H19&gt;0,('CA2 Detail'!H19-'Prior Year - CA2'!H19)/'Prior Year - CA2'!H19,0)</f>
        <v>0</v>
      </c>
      <c r="I19" s="90">
        <f>IF('Prior Year - CA2'!I19&gt;0,('CA2 Detail'!I19-'Prior Year - CA2'!I19)/'Prior Year - CA2'!I19,0)</f>
        <v>0</v>
      </c>
      <c r="J19" s="90">
        <f>IF('Prior Year - CA2'!J19&gt;0,('CA2 Detail'!J19-'Prior Year - CA2'!J19)/'Prior Year - CA2'!J19,0)</f>
        <v>0</v>
      </c>
      <c r="K19" s="90">
        <f>IF('Prior Year - CA2'!K19&gt;0,('CA2 Detail'!K19-'Prior Year - CA2'!K19)/'Prior Year - CA2'!K19,0)</f>
        <v>0</v>
      </c>
      <c r="L19" s="90">
        <f>IF('Prior Year - CA2'!L19&gt;0,('CA2 Detail'!L19-'Prior Year - CA2'!L19)/'Prior Year - CA2'!L19,0)</f>
        <v>0</v>
      </c>
      <c r="M19" s="90">
        <f>IF('Prior Year - CA2'!M19&gt;0,('CA2 Detail'!M19-'Prior Year - CA2'!M19)/'Prior Year - CA2'!M19,0)</f>
        <v>0</v>
      </c>
      <c r="N19" s="90">
        <f>IF('Prior Year - CA2'!N19&gt;0,('CA2 Detail'!N19-'Prior Year - CA2'!N19)/'Prior Year - CA2'!N19,0)</f>
        <v>0</v>
      </c>
      <c r="O19" s="90">
        <f>IF('Prior Year - CA2'!O19&gt;0,('CA2 Detail'!O19-'Prior Year - CA2'!O19)/'Prior Year - CA2'!O19,0)</f>
        <v>0</v>
      </c>
      <c r="P19" s="90">
        <f>IF('Prior Year - CA2'!P19&gt;0,('CA2 Detail'!P19-'Prior Year - CA2'!P19)/'Prior Year - CA2'!P19,0)</f>
        <v>0</v>
      </c>
      <c r="Q19" s="90">
        <f>IF('Prior Year - CA2'!Q19&gt;0,('CA2 Detail'!Q19-'Prior Year - CA2'!Q19)/'Prior Year - CA2'!Q19,0)</f>
        <v>0</v>
      </c>
      <c r="R19" s="90">
        <f>IF('Prior Year - CA2'!R19&gt;0,('CA2 Detail'!R19-'Prior Year - CA2'!R19)/'Prior Year - CA2'!R19,0)</f>
        <v>0</v>
      </c>
      <c r="S19" s="90">
        <f>IF('Prior Year - CA2'!S19&gt;0,('CA2 Detail'!S19-'Prior Year - CA2'!S19)/'Prior Year - CA2'!S19,0)</f>
        <v>0</v>
      </c>
      <c r="T19" s="90">
        <f>IF('Prior Year - CA2'!T19&gt;0,('CA2 Detail'!T19-'Prior Year - CA2'!T19)/'Prior Year - CA2'!T19,0)</f>
        <v>0</v>
      </c>
      <c r="U19" s="90">
        <f>IF('Prior Year - CA2'!U19&gt;0,('CA2 Detail'!U19-'Prior Year - CA2'!U19)/'Prior Year - CA2'!U19,0)</f>
        <v>0</v>
      </c>
      <c r="V19" s="90">
        <f>IF('Prior Year - CA2'!V19&gt;0,('CA2 Detail'!V19-'Prior Year - CA2'!V19)/'Prior Year - CA2'!V19,0)</f>
        <v>0</v>
      </c>
      <c r="W19" s="90">
        <f>IF('Prior Year - CA2'!W19&gt;0,('CA2 Detail'!W19-'Prior Year - CA2'!W19)/'Prior Year - CA2'!W19,0)</f>
        <v>0</v>
      </c>
      <c r="X19" s="90">
        <f>IF('Prior Year - CA2'!X19&gt;0,('CA2 Detail'!X19-'Prior Year - CA2'!X19)/'Prior Year - CA2'!X19,0)</f>
        <v>0</v>
      </c>
      <c r="Y19" s="90">
        <f>IF('Prior Year - CA2'!Y19&gt;0,('CA2 Detail'!Y19-'Prior Year - CA2'!Y19)/'Prior Year - CA2'!Y19,0)</f>
        <v>0</v>
      </c>
      <c r="Z19" s="90">
        <f>IF('Prior Year - CA2'!Z19&gt;0,('CA2 Detail'!Z19-'Prior Year - CA2'!Z19)/'Prior Year - CA2'!Z19,0)</f>
        <v>0</v>
      </c>
      <c r="AA19" s="90">
        <f>IF('Prior Year - CA2'!AA19&gt;0,('CA2 Detail'!AA19-'Prior Year - CA2'!AA19)/'Prior Year - CA2'!AA19,0)</f>
        <v>0</v>
      </c>
      <c r="AB19" s="514">
        <f>IF('Prior Year - CA2'!AB19&gt;0,('CA2 Detail'!AB19-'Prior Year - CA2'!AB19)/'Prior Year - CA2'!AB19,0)</f>
        <v>0</v>
      </c>
      <c r="AC19" s="35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>
      <c r="A20" s="35" t="s">
        <v>12</v>
      </c>
      <c r="B20" s="90">
        <f>IF('Prior Year - CA2'!B20&gt;0,('CA2 Detail'!B20-'Prior Year - CA2'!B20)/'Prior Year - CA2'!B20,0)</f>
        <v>0</v>
      </c>
      <c r="C20" s="90">
        <f>IF('Prior Year - CA2'!C20&gt;0,('CA2 Detail'!C20-'Prior Year - CA2'!C20)/'Prior Year - CA2'!C20,0)</f>
        <v>0</v>
      </c>
      <c r="D20" s="90">
        <f>IF('Prior Year - CA2'!D20&gt;0,('CA2 Detail'!D20-'Prior Year - CA2'!D20)/'Prior Year - CA2'!D20,0)</f>
        <v>0</v>
      </c>
      <c r="E20" s="90">
        <f>IF('Prior Year - CA2'!E20&gt;0,('CA2 Detail'!E20-'Prior Year - CA2'!E20)/'Prior Year - CA2'!E20,0)</f>
        <v>0</v>
      </c>
      <c r="F20" s="90">
        <f>IF('Prior Year - CA2'!F20&gt;0,('CA2 Detail'!F20-'Prior Year - CA2'!F20)/'Prior Year - CA2'!F20,0)</f>
        <v>0</v>
      </c>
      <c r="G20" s="90">
        <f>IF('Prior Year - CA2'!G20&gt;0,('CA2 Detail'!G20-'Prior Year - CA2'!G20)/'Prior Year - CA2'!G20,0)</f>
        <v>0</v>
      </c>
      <c r="H20" s="90">
        <f>IF('Prior Year - CA2'!H20&gt;0,('CA2 Detail'!H20-'Prior Year - CA2'!H20)/'Prior Year - CA2'!H20,0)</f>
        <v>0</v>
      </c>
      <c r="I20" s="90">
        <f>IF('Prior Year - CA2'!I20&gt;0,('CA2 Detail'!I20-'Prior Year - CA2'!I20)/'Prior Year - CA2'!I20,0)</f>
        <v>0</v>
      </c>
      <c r="J20" s="90">
        <f>IF('Prior Year - CA2'!J20&gt;0,('CA2 Detail'!J20-'Prior Year - CA2'!J20)/'Prior Year - CA2'!J20,0)</f>
        <v>0</v>
      </c>
      <c r="K20" s="90">
        <f>IF('Prior Year - CA2'!K20&gt;0,('CA2 Detail'!K20-'Prior Year - CA2'!K20)/'Prior Year - CA2'!K20,0)</f>
        <v>0</v>
      </c>
      <c r="L20" s="90">
        <f>IF('Prior Year - CA2'!L20&gt;0,('CA2 Detail'!L20-'Prior Year - CA2'!L20)/'Prior Year - CA2'!L20,0)</f>
        <v>0</v>
      </c>
      <c r="M20" s="90">
        <f>IF('Prior Year - CA2'!M20&gt;0,('CA2 Detail'!M20-'Prior Year - CA2'!M20)/'Prior Year - CA2'!M20,0)</f>
        <v>0</v>
      </c>
      <c r="N20" s="90">
        <f>IF('Prior Year - CA2'!N20&gt;0,('CA2 Detail'!N20-'Prior Year - CA2'!N20)/'Prior Year - CA2'!N20,0)</f>
        <v>0</v>
      </c>
      <c r="O20" s="90">
        <f>IF('Prior Year - CA2'!O20&gt;0,('CA2 Detail'!O20-'Prior Year - CA2'!O20)/'Prior Year - CA2'!O20,0)</f>
        <v>0</v>
      </c>
      <c r="P20" s="90">
        <f>IF('Prior Year - CA2'!P20&gt;0,('CA2 Detail'!P20-'Prior Year - CA2'!P20)/'Prior Year - CA2'!P20,0)</f>
        <v>0</v>
      </c>
      <c r="Q20" s="90">
        <f>IF('Prior Year - CA2'!Q20&gt;0,('CA2 Detail'!Q20-'Prior Year - CA2'!Q20)/'Prior Year - CA2'!Q20,0)</f>
        <v>0</v>
      </c>
      <c r="R20" s="90">
        <f>IF('Prior Year - CA2'!R20&gt;0,('CA2 Detail'!R20-'Prior Year - CA2'!R20)/'Prior Year - CA2'!R20,0)</f>
        <v>0</v>
      </c>
      <c r="S20" s="90">
        <f>IF('Prior Year - CA2'!S20&gt;0,('CA2 Detail'!S20-'Prior Year - CA2'!S20)/'Prior Year - CA2'!S20,0)</f>
        <v>0</v>
      </c>
      <c r="T20" s="90">
        <f>IF('Prior Year - CA2'!T20&gt;0,('CA2 Detail'!T20-'Prior Year - CA2'!T20)/'Prior Year - CA2'!T20,0)</f>
        <v>0</v>
      </c>
      <c r="U20" s="90">
        <f>IF('Prior Year - CA2'!U20&gt;0,('CA2 Detail'!U20-'Prior Year - CA2'!U20)/'Prior Year - CA2'!U20,0)</f>
        <v>0</v>
      </c>
      <c r="V20" s="90">
        <f>IF('Prior Year - CA2'!V20&gt;0,('CA2 Detail'!V20-'Prior Year - CA2'!V20)/'Prior Year - CA2'!V20,0)</f>
        <v>0</v>
      </c>
      <c r="W20" s="90">
        <f>IF('Prior Year - CA2'!W20&gt;0,('CA2 Detail'!W20-'Prior Year - CA2'!W20)/'Prior Year - CA2'!W20,0)</f>
        <v>0</v>
      </c>
      <c r="X20" s="90">
        <f>IF('Prior Year - CA2'!X20&gt;0,('CA2 Detail'!X20-'Prior Year - CA2'!X20)/'Prior Year - CA2'!X20,0)</f>
        <v>0</v>
      </c>
      <c r="Y20" s="90">
        <f>IF('Prior Year - CA2'!Y20&gt;0,('CA2 Detail'!Y20-'Prior Year - CA2'!Y20)/'Prior Year - CA2'!Y20,0)</f>
        <v>0</v>
      </c>
      <c r="Z20" s="90">
        <f>IF('Prior Year - CA2'!Z20&gt;0,('CA2 Detail'!Z20-'Prior Year - CA2'!Z20)/'Prior Year - CA2'!Z20,0)</f>
        <v>0</v>
      </c>
      <c r="AA20" s="90">
        <f>IF('Prior Year - CA2'!AA20&gt;0,('CA2 Detail'!AA20-'Prior Year - CA2'!AA20)/'Prior Year - CA2'!AA20,0)</f>
        <v>0</v>
      </c>
      <c r="AB20" s="514">
        <f>IF('Prior Year - CA2'!AB20&gt;0,('CA2 Detail'!AB20-'Prior Year - CA2'!AB20)/'Prior Year - CA2'!AB20,0)</f>
        <v>0</v>
      </c>
      <c r="AC20" s="35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>
      <c r="A21" s="35" t="s">
        <v>13</v>
      </c>
      <c r="B21" s="90">
        <f>IF('Prior Year - CA2'!B21&gt;0,('CA2 Detail'!B21-'Prior Year - CA2'!B21)/'Prior Year - CA2'!B21,0)</f>
        <v>0</v>
      </c>
      <c r="C21" s="90">
        <f>IF('Prior Year - CA2'!C21&gt;0,('CA2 Detail'!C21-'Prior Year - CA2'!C21)/'Prior Year - CA2'!C21,0)</f>
        <v>0</v>
      </c>
      <c r="D21" s="90">
        <f>IF('Prior Year - CA2'!D21&gt;0,('CA2 Detail'!D21-'Prior Year - CA2'!D21)/'Prior Year - CA2'!D21,0)</f>
        <v>0</v>
      </c>
      <c r="E21" s="90">
        <f>IF('Prior Year - CA2'!E21&gt;0,('CA2 Detail'!E21-'Prior Year - CA2'!E21)/'Prior Year - CA2'!E21,0)</f>
        <v>0</v>
      </c>
      <c r="F21" s="90">
        <f>IF('Prior Year - CA2'!F21&gt;0,('CA2 Detail'!F21-'Prior Year - CA2'!F21)/'Prior Year - CA2'!F21,0)</f>
        <v>0</v>
      </c>
      <c r="G21" s="90">
        <f>IF('Prior Year - CA2'!G21&gt;0,('CA2 Detail'!G21-'Prior Year - CA2'!G21)/'Prior Year - CA2'!G21,0)</f>
        <v>0</v>
      </c>
      <c r="H21" s="90">
        <f>IF('Prior Year - CA2'!H21&gt;0,('CA2 Detail'!H21-'Prior Year - CA2'!H21)/'Prior Year - CA2'!H21,0)</f>
        <v>0</v>
      </c>
      <c r="I21" s="90">
        <f>IF('Prior Year - CA2'!I21&gt;0,('CA2 Detail'!I21-'Prior Year - CA2'!I21)/'Prior Year - CA2'!I21,0)</f>
        <v>0</v>
      </c>
      <c r="J21" s="90">
        <f>IF('Prior Year - CA2'!J21&gt;0,('CA2 Detail'!J21-'Prior Year - CA2'!J21)/'Prior Year - CA2'!J21,0)</f>
        <v>0</v>
      </c>
      <c r="K21" s="90">
        <f>IF('Prior Year - CA2'!K21&gt;0,('CA2 Detail'!K21-'Prior Year - CA2'!K21)/'Prior Year - CA2'!K21,0)</f>
        <v>0</v>
      </c>
      <c r="L21" s="90">
        <f>IF('Prior Year - CA2'!L21&gt;0,('CA2 Detail'!L21-'Prior Year - CA2'!L21)/'Prior Year - CA2'!L21,0)</f>
        <v>0</v>
      </c>
      <c r="M21" s="90">
        <f>IF('Prior Year - CA2'!M21&gt;0,('CA2 Detail'!M21-'Prior Year - CA2'!M21)/'Prior Year - CA2'!M21,0)</f>
        <v>0</v>
      </c>
      <c r="N21" s="90">
        <f>IF('Prior Year - CA2'!N21&gt;0,('CA2 Detail'!N21-'Prior Year - CA2'!N21)/'Prior Year - CA2'!N21,0)</f>
        <v>0</v>
      </c>
      <c r="O21" s="90">
        <f>IF('Prior Year - CA2'!O21&gt;0,('CA2 Detail'!O21-'Prior Year - CA2'!O21)/'Prior Year - CA2'!O21,0)</f>
        <v>0</v>
      </c>
      <c r="P21" s="90">
        <f>IF('Prior Year - CA2'!P21&gt;0,('CA2 Detail'!P21-'Prior Year - CA2'!P21)/'Prior Year - CA2'!P21,0)</f>
        <v>0</v>
      </c>
      <c r="Q21" s="90">
        <f>IF('Prior Year - CA2'!Q21&gt;0,('CA2 Detail'!Q21-'Prior Year - CA2'!Q21)/'Prior Year - CA2'!Q21,0)</f>
        <v>0</v>
      </c>
      <c r="R21" s="90">
        <f>IF('Prior Year - CA2'!R21&gt;0,('CA2 Detail'!R21-'Prior Year - CA2'!R21)/'Prior Year - CA2'!R21,0)</f>
        <v>0</v>
      </c>
      <c r="S21" s="90">
        <f>IF('Prior Year - CA2'!S21&gt;0,('CA2 Detail'!S21-'Prior Year - CA2'!S21)/'Prior Year - CA2'!S21,0)</f>
        <v>0</v>
      </c>
      <c r="T21" s="90">
        <f>IF('Prior Year - CA2'!T21&gt;0,('CA2 Detail'!T21-'Prior Year - CA2'!T21)/'Prior Year - CA2'!T21,0)</f>
        <v>0</v>
      </c>
      <c r="U21" s="90">
        <f>IF('Prior Year - CA2'!U21&gt;0,('CA2 Detail'!U21-'Prior Year - CA2'!U21)/'Prior Year - CA2'!U21,0)</f>
        <v>0</v>
      </c>
      <c r="V21" s="90">
        <f>IF('Prior Year - CA2'!V21&gt;0,('CA2 Detail'!V21-'Prior Year - CA2'!V21)/'Prior Year - CA2'!V21,0)</f>
        <v>0</v>
      </c>
      <c r="W21" s="90">
        <f>IF('Prior Year - CA2'!W21&gt;0,('CA2 Detail'!W21-'Prior Year - CA2'!W21)/'Prior Year - CA2'!W21,0)</f>
        <v>0</v>
      </c>
      <c r="X21" s="90">
        <f>IF('Prior Year - CA2'!X21&gt;0,('CA2 Detail'!X21-'Prior Year - CA2'!X21)/'Prior Year - CA2'!X21,0)</f>
        <v>0</v>
      </c>
      <c r="Y21" s="90">
        <f>IF('Prior Year - CA2'!Y21&gt;0,('CA2 Detail'!Y21-'Prior Year - CA2'!Y21)/'Prior Year - CA2'!Y21,0)</f>
        <v>0</v>
      </c>
      <c r="Z21" s="90">
        <f>IF('Prior Year - CA2'!Z21&gt;0,('CA2 Detail'!Z21-'Prior Year - CA2'!Z21)/'Prior Year - CA2'!Z21,0)</f>
        <v>0</v>
      </c>
      <c r="AA21" s="90">
        <f>IF('Prior Year - CA2'!AA21&gt;0,('CA2 Detail'!AA21-'Prior Year - CA2'!AA21)/'Prior Year - CA2'!AA21,0)</f>
        <v>0</v>
      </c>
      <c r="AB21" s="514">
        <f>IF('Prior Year - CA2'!AB21&gt;0,('CA2 Detail'!AB21-'Prior Year - CA2'!AB21)/'Prior Year - CA2'!AB21,0)</f>
        <v>0</v>
      </c>
      <c r="AC21" s="35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>
      <c r="A22" s="35" t="s">
        <v>14</v>
      </c>
      <c r="B22" s="90">
        <f>IF('Prior Year - CA2'!B22&gt;0,('CA2 Detail'!B22-'Prior Year - CA2'!B22)/'Prior Year - CA2'!B22,0)</f>
        <v>0</v>
      </c>
      <c r="C22" s="90">
        <f>IF('Prior Year - CA2'!C22&gt;0,('CA2 Detail'!C22-'Prior Year - CA2'!C22)/'Prior Year - CA2'!C22,0)</f>
        <v>0</v>
      </c>
      <c r="D22" s="90">
        <f>IF('Prior Year - CA2'!D22&gt;0,('CA2 Detail'!D22-'Prior Year - CA2'!D22)/'Prior Year - CA2'!D22,0)</f>
        <v>0</v>
      </c>
      <c r="E22" s="90">
        <f>IF('Prior Year - CA2'!E22&gt;0,('CA2 Detail'!E22-'Prior Year - CA2'!E22)/'Prior Year - CA2'!E22,0)</f>
        <v>0</v>
      </c>
      <c r="F22" s="90">
        <f>IF('Prior Year - CA2'!F22&gt;0,('CA2 Detail'!F22-'Prior Year - CA2'!F22)/'Prior Year - CA2'!F22,0)</f>
        <v>0</v>
      </c>
      <c r="G22" s="90">
        <f>IF('Prior Year - CA2'!G22&gt;0,('CA2 Detail'!G22-'Prior Year - CA2'!G22)/'Prior Year - CA2'!G22,0)</f>
        <v>0</v>
      </c>
      <c r="H22" s="90">
        <f>IF('Prior Year - CA2'!H22&gt;0,('CA2 Detail'!H22-'Prior Year - CA2'!H22)/'Prior Year - CA2'!H22,0)</f>
        <v>0</v>
      </c>
      <c r="I22" s="90">
        <f>IF('Prior Year - CA2'!I22&gt;0,('CA2 Detail'!I22-'Prior Year - CA2'!I22)/'Prior Year - CA2'!I22,0)</f>
        <v>0</v>
      </c>
      <c r="J22" s="90">
        <f>IF('Prior Year - CA2'!J22&gt;0,('CA2 Detail'!J22-'Prior Year - CA2'!J22)/'Prior Year - CA2'!J22,0)</f>
        <v>0</v>
      </c>
      <c r="K22" s="90">
        <f>IF('Prior Year - CA2'!K22&gt;0,('CA2 Detail'!K22-'Prior Year - CA2'!K22)/'Prior Year - CA2'!K22,0)</f>
        <v>0</v>
      </c>
      <c r="L22" s="90">
        <f>IF('Prior Year - CA2'!L22&gt;0,('CA2 Detail'!L22-'Prior Year - CA2'!L22)/'Prior Year - CA2'!L22,0)</f>
        <v>0</v>
      </c>
      <c r="M22" s="90">
        <f>IF('Prior Year - CA2'!M22&gt;0,('CA2 Detail'!M22-'Prior Year - CA2'!M22)/'Prior Year - CA2'!M22,0)</f>
        <v>0</v>
      </c>
      <c r="N22" s="90">
        <f>IF('Prior Year - CA2'!N22&gt;0,('CA2 Detail'!N22-'Prior Year - CA2'!N22)/'Prior Year - CA2'!N22,0)</f>
        <v>0</v>
      </c>
      <c r="O22" s="90">
        <f>IF('Prior Year - CA2'!O22&gt;0,('CA2 Detail'!O22-'Prior Year - CA2'!O22)/'Prior Year - CA2'!O22,0)</f>
        <v>0</v>
      </c>
      <c r="P22" s="90">
        <f>IF('Prior Year - CA2'!P22&gt;0,('CA2 Detail'!P22-'Prior Year - CA2'!P22)/'Prior Year - CA2'!P22,0)</f>
        <v>0</v>
      </c>
      <c r="Q22" s="90">
        <f>IF('Prior Year - CA2'!Q22&gt;0,('CA2 Detail'!Q22-'Prior Year - CA2'!Q22)/'Prior Year - CA2'!Q22,0)</f>
        <v>0</v>
      </c>
      <c r="R22" s="90">
        <f>IF('Prior Year - CA2'!R22&gt;0,('CA2 Detail'!R22-'Prior Year - CA2'!R22)/'Prior Year - CA2'!R22,0)</f>
        <v>0</v>
      </c>
      <c r="S22" s="90">
        <f>IF('Prior Year - CA2'!S22&gt;0,('CA2 Detail'!S22-'Prior Year - CA2'!S22)/'Prior Year - CA2'!S22,0)</f>
        <v>0</v>
      </c>
      <c r="T22" s="90">
        <f>IF('Prior Year - CA2'!T22&gt;0,('CA2 Detail'!T22-'Prior Year - CA2'!T22)/'Prior Year - CA2'!T22,0)</f>
        <v>0</v>
      </c>
      <c r="U22" s="90">
        <f>IF('Prior Year - CA2'!U22&gt;0,('CA2 Detail'!U22-'Prior Year - CA2'!U22)/'Prior Year - CA2'!U22,0)</f>
        <v>0</v>
      </c>
      <c r="V22" s="90">
        <f>IF('Prior Year - CA2'!V22&gt;0,('CA2 Detail'!V22-'Prior Year - CA2'!V22)/'Prior Year - CA2'!V22,0)</f>
        <v>0</v>
      </c>
      <c r="W22" s="90">
        <f>IF('Prior Year - CA2'!W22&gt;0,('CA2 Detail'!W22-'Prior Year - CA2'!W22)/'Prior Year - CA2'!W22,0)</f>
        <v>0</v>
      </c>
      <c r="X22" s="90">
        <f>IF('Prior Year - CA2'!X22&gt;0,('CA2 Detail'!X22-'Prior Year - CA2'!X22)/'Prior Year - CA2'!X22,0)</f>
        <v>0</v>
      </c>
      <c r="Y22" s="90">
        <f>IF('Prior Year - CA2'!Y22&gt;0,('CA2 Detail'!Y22-'Prior Year - CA2'!Y22)/'Prior Year - CA2'!Y22,0)</f>
        <v>0</v>
      </c>
      <c r="Z22" s="90">
        <f>IF('Prior Year - CA2'!Z22&gt;0,('CA2 Detail'!Z22-'Prior Year - CA2'!Z22)/'Prior Year - CA2'!Z22,0)</f>
        <v>0</v>
      </c>
      <c r="AA22" s="90">
        <f>IF('Prior Year - CA2'!AA22&gt;0,('CA2 Detail'!AA22-'Prior Year - CA2'!AA22)/'Prior Year - CA2'!AA22,0)</f>
        <v>0</v>
      </c>
      <c r="AB22" s="514">
        <f>IF('Prior Year - CA2'!AB22&gt;0,('CA2 Detail'!AB22-'Prior Year - CA2'!AB22)/'Prior Year - CA2'!AB22,0)</f>
        <v>0</v>
      </c>
      <c r="AC22" s="35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>
      <c r="A23" s="35" t="s">
        <v>15</v>
      </c>
      <c r="B23" s="90">
        <f>IF('Prior Year - CA2'!B23&gt;0,('CA2 Detail'!B23-'Prior Year - CA2'!B23)/'Prior Year - CA2'!B23,0)</f>
        <v>0</v>
      </c>
      <c r="C23" s="90">
        <f>IF('Prior Year - CA2'!C23&gt;0,('CA2 Detail'!C23-'Prior Year - CA2'!C23)/'Prior Year - CA2'!C23,0)</f>
        <v>0</v>
      </c>
      <c r="D23" s="90">
        <f>IF('Prior Year - CA2'!D23&gt;0,('CA2 Detail'!D23-'Prior Year - CA2'!D23)/'Prior Year - CA2'!D23,0)</f>
        <v>0</v>
      </c>
      <c r="E23" s="90">
        <f>IF('Prior Year - CA2'!E23&gt;0,('CA2 Detail'!E23-'Prior Year - CA2'!E23)/'Prior Year - CA2'!E23,0)</f>
        <v>0</v>
      </c>
      <c r="F23" s="90">
        <f>IF('Prior Year - CA2'!F23&gt;0,('CA2 Detail'!F23-'Prior Year - CA2'!F23)/'Prior Year - CA2'!F23,0)</f>
        <v>0</v>
      </c>
      <c r="G23" s="90">
        <f>IF('Prior Year - CA2'!G23&gt;0,('CA2 Detail'!G23-'Prior Year - CA2'!G23)/'Prior Year - CA2'!G23,0)</f>
        <v>0</v>
      </c>
      <c r="H23" s="90">
        <f>IF('Prior Year - CA2'!H23&gt;0,('CA2 Detail'!H23-'Prior Year - CA2'!H23)/'Prior Year - CA2'!H23,0)</f>
        <v>0</v>
      </c>
      <c r="I23" s="90">
        <f>IF('Prior Year - CA2'!I23&gt;0,('CA2 Detail'!I23-'Prior Year - CA2'!I23)/'Prior Year - CA2'!I23,0)</f>
        <v>0</v>
      </c>
      <c r="J23" s="90">
        <f>IF('Prior Year - CA2'!J23&gt;0,('CA2 Detail'!J23-'Prior Year - CA2'!J23)/'Prior Year - CA2'!J23,0)</f>
        <v>0</v>
      </c>
      <c r="K23" s="90">
        <f>IF('Prior Year - CA2'!K23&gt;0,('CA2 Detail'!K23-'Prior Year - CA2'!K23)/'Prior Year - CA2'!K23,0)</f>
        <v>0</v>
      </c>
      <c r="L23" s="90">
        <f>IF('Prior Year - CA2'!L23&gt;0,('CA2 Detail'!L23-'Prior Year - CA2'!L23)/'Prior Year - CA2'!L23,0)</f>
        <v>0</v>
      </c>
      <c r="M23" s="90">
        <f>IF('Prior Year - CA2'!M23&gt;0,('CA2 Detail'!M23-'Prior Year - CA2'!M23)/'Prior Year - CA2'!M23,0)</f>
        <v>0</v>
      </c>
      <c r="N23" s="90">
        <f>IF('Prior Year - CA2'!N23&gt;0,('CA2 Detail'!N23-'Prior Year - CA2'!N23)/'Prior Year - CA2'!N23,0)</f>
        <v>0</v>
      </c>
      <c r="O23" s="90">
        <f>IF('Prior Year - CA2'!O23&gt;0,('CA2 Detail'!O23-'Prior Year - CA2'!O23)/'Prior Year - CA2'!O23,0)</f>
        <v>0</v>
      </c>
      <c r="P23" s="90">
        <f>IF('Prior Year - CA2'!P23&gt;0,('CA2 Detail'!P23-'Prior Year - CA2'!P23)/'Prior Year - CA2'!P23,0)</f>
        <v>0</v>
      </c>
      <c r="Q23" s="90">
        <f>IF('Prior Year - CA2'!Q23&gt;0,('CA2 Detail'!Q23-'Prior Year - CA2'!Q23)/'Prior Year - CA2'!Q23,0)</f>
        <v>0</v>
      </c>
      <c r="R23" s="90">
        <f>IF('Prior Year - CA2'!R23&gt;0,('CA2 Detail'!R23-'Prior Year - CA2'!R23)/'Prior Year - CA2'!R23,0)</f>
        <v>0</v>
      </c>
      <c r="S23" s="90">
        <f>IF('Prior Year - CA2'!S23&gt;0,('CA2 Detail'!S23-'Prior Year - CA2'!S23)/'Prior Year - CA2'!S23,0)</f>
        <v>0</v>
      </c>
      <c r="T23" s="90">
        <f>IF('Prior Year - CA2'!T23&gt;0,('CA2 Detail'!T23-'Prior Year - CA2'!T23)/'Prior Year - CA2'!T23,0)</f>
        <v>0</v>
      </c>
      <c r="U23" s="90">
        <f>IF('Prior Year - CA2'!U23&gt;0,('CA2 Detail'!U23-'Prior Year - CA2'!U23)/'Prior Year - CA2'!U23,0)</f>
        <v>0</v>
      </c>
      <c r="V23" s="90">
        <f>IF('Prior Year - CA2'!V23&gt;0,('CA2 Detail'!V23-'Prior Year - CA2'!V23)/'Prior Year - CA2'!V23,0)</f>
        <v>0</v>
      </c>
      <c r="W23" s="90">
        <f>IF('Prior Year - CA2'!W23&gt;0,('CA2 Detail'!W23-'Prior Year - CA2'!W23)/'Prior Year - CA2'!W23,0)</f>
        <v>0</v>
      </c>
      <c r="X23" s="90">
        <f>IF('Prior Year - CA2'!X23&gt;0,('CA2 Detail'!X23-'Prior Year - CA2'!X23)/'Prior Year - CA2'!X23,0)</f>
        <v>0</v>
      </c>
      <c r="Y23" s="90">
        <f>IF('Prior Year - CA2'!Y23&gt;0,('CA2 Detail'!Y23-'Prior Year - CA2'!Y23)/'Prior Year - CA2'!Y23,0)</f>
        <v>0</v>
      </c>
      <c r="Z23" s="90">
        <f>IF('Prior Year - CA2'!Z23&gt;0,('CA2 Detail'!Z23-'Prior Year - CA2'!Z23)/'Prior Year - CA2'!Z23,0)</f>
        <v>0</v>
      </c>
      <c r="AA23" s="90">
        <f>IF('Prior Year - CA2'!AA23&gt;0,('CA2 Detail'!AA23-'Prior Year - CA2'!AA23)/'Prior Year - CA2'!AA23,0)</f>
        <v>0</v>
      </c>
      <c r="AB23" s="514">
        <f>IF('Prior Year - CA2'!AB23&gt;0,('CA2 Detail'!AB23-'Prior Year - CA2'!AB23)/'Prior Year - CA2'!AB23,0)</f>
        <v>0</v>
      </c>
      <c r="AC23" s="35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>
      <c r="A24" s="35" t="s">
        <v>16</v>
      </c>
      <c r="B24" s="90">
        <f>IF('Prior Year - CA2'!B24&gt;0,('CA2 Detail'!B24-'Prior Year - CA2'!B24)/'Prior Year - CA2'!B24,0)</f>
        <v>0</v>
      </c>
      <c r="C24" s="90">
        <f>IF('Prior Year - CA2'!C24&gt;0,('CA2 Detail'!C24-'Prior Year - CA2'!C24)/'Prior Year - CA2'!C24,0)</f>
        <v>0</v>
      </c>
      <c r="D24" s="90">
        <f>IF('Prior Year - CA2'!D24&gt;0,('CA2 Detail'!D24-'Prior Year - CA2'!D24)/'Prior Year - CA2'!D24,0)</f>
        <v>0</v>
      </c>
      <c r="E24" s="90">
        <f>IF('Prior Year - CA2'!E24&gt;0,('CA2 Detail'!E24-'Prior Year - CA2'!E24)/'Prior Year - CA2'!E24,0)</f>
        <v>0</v>
      </c>
      <c r="F24" s="90">
        <f>IF('Prior Year - CA2'!F24&gt;0,('CA2 Detail'!F24-'Prior Year - CA2'!F24)/'Prior Year - CA2'!F24,0)</f>
        <v>0</v>
      </c>
      <c r="G24" s="90">
        <f>IF('Prior Year - CA2'!G24&gt;0,('CA2 Detail'!G24-'Prior Year - CA2'!G24)/'Prior Year - CA2'!G24,0)</f>
        <v>0</v>
      </c>
      <c r="H24" s="90">
        <f>IF('Prior Year - CA2'!H24&gt;0,('CA2 Detail'!H24-'Prior Year - CA2'!H24)/'Prior Year - CA2'!H24,0)</f>
        <v>0</v>
      </c>
      <c r="I24" s="90">
        <f>IF('Prior Year - CA2'!I24&gt;0,('CA2 Detail'!I24-'Prior Year - CA2'!I24)/'Prior Year - CA2'!I24,0)</f>
        <v>0</v>
      </c>
      <c r="J24" s="90">
        <f>IF('Prior Year - CA2'!J24&gt;0,('CA2 Detail'!J24-'Prior Year - CA2'!J24)/'Prior Year - CA2'!J24,0)</f>
        <v>0</v>
      </c>
      <c r="K24" s="90">
        <f>IF('Prior Year - CA2'!K24&gt;0,('CA2 Detail'!K24-'Prior Year - CA2'!K24)/'Prior Year - CA2'!K24,0)</f>
        <v>0</v>
      </c>
      <c r="L24" s="90">
        <f>IF('Prior Year - CA2'!L24&gt;0,('CA2 Detail'!L24-'Prior Year - CA2'!L24)/'Prior Year - CA2'!L24,0)</f>
        <v>0</v>
      </c>
      <c r="M24" s="90">
        <f>IF('Prior Year - CA2'!M24&gt;0,('CA2 Detail'!M24-'Prior Year - CA2'!M24)/'Prior Year - CA2'!M24,0)</f>
        <v>0</v>
      </c>
      <c r="N24" s="90">
        <f>IF('Prior Year - CA2'!N24&gt;0,('CA2 Detail'!N24-'Prior Year - CA2'!N24)/'Prior Year - CA2'!N24,0)</f>
        <v>0</v>
      </c>
      <c r="O24" s="90">
        <f>IF('Prior Year - CA2'!O24&gt;0,('CA2 Detail'!O24-'Prior Year - CA2'!O24)/'Prior Year - CA2'!O24,0)</f>
        <v>0</v>
      </c>
      <c r="P24" s="90">
        <f>IF('Prior Year - CA2'!P24&gt;0,('CA2 Detail'!P24-'Prior Year - CA2'!P24)/'Prior Year - CA2'!P24,0)</f>
        <v>0</v>
      </c>
      <c r="Q24" s="90">
        <f>IF('Prior Year - CA2'!Q24&gt;0,('CA2 Detail'!Q24-'Prior Year - CA2'!Q24)/'Prior Year - CA2'!Q24,0)</f>
        <v>0</v>
      </c>
      <c r="R24" s="90">
        <f>IF('Prior Year - CA2'!R24&gt;0,('CA2 Detail'!R24-'Prior Year - CA2'!R24)/'Prior Year - CA2'!R24,0)</f>
        <v>0</v>
      </c>
      <c r="S24" s="90">
        <f>IF('Prior Year - CA2'!S24&gt;0,('CA2 Detail'!S24-'Prior Year - CA2'!S24)/'Prior Year - CA2'!S24,0)</f>
        <v>0</v>
      </c>
      <c r="T24" s="90">
        <f>IF('Prior Year - CA2'!T24&gt;0,('CA2 Detail'!T24-'Prior Year - CA2'!T24)/'Prior Year - CA2'!T24,0)</f>
        <v>0</v>
      </c>
      <c r="U24" s="90">
        <f>IF('Prior Year - CA2'!U24&gt;0,('CA2 Detail'!U24-'Prior Year - CA2'!U24)/'Prior Year - CA2'!U24,0)</f>
        <v>0</v>
      </c>
      <c r="V24" s="90">
        <f>IF('Prior Year - CA2'!V24&gt;0,('CA2 Detail'!V24-'Prior Year - CA2'!V24)/'Prior Year - CA2'!V24,0)</f>
        <v>0</v>
      </c>
      <c r="W24" s="90">
        <f>IF('Prior Year - CA2'!W24&gt;0,('CA2 Detail'!W24-'Prior Year - CA2'!W24)/'Prior Year - CA2'!W24,0)</f>
        <v>0</v>
      </c>
      <c r="X24" s="90">
        <f>IF('Prior Year - CA2'!X24&gt;0,('CA2 Detail'!X24-'Prior Year - CA2'!X24)/'Prior Year - CA2'!X24,0)</f>
        <v>0</v>
      </c>
      <c r="Y24" s="90">
        <f>IF('Prior Year - CA2'!Y24&gt;0,('CA2 Detail'!Y24-'Prior Year - CA2'!Y24)/'Prior Year - CA2'!Y24,0)</f>
        <v>0</v>
      </c>
      <c r="Z24" s="90">
        <f>IF('Prior Year - CA2'!Z24&gt;0,('CA2 Detail'!Z24-'Prior Year - CA2'!Z24)/'Prior Year - CA2'!Z24,0)</f>
        <v>0</v>
      </c>
      <c r="AA24" s="90">
        <f>IF('Prior Year - CA2'!AA24&gt;0,('CA2 Detail'!AA24-'Prior Year - CA2'!AA24)/'Prior Year - CA2'!AA24,0)</f>
        <v>0</v>
      </c>
      <c r="AB24" s="514">
        <f>IF('Prior Year - CA2'!AB24&gt;0,('CA2 Detail'!AB24-'Prior Year - CA2'!AB24)/'Prior Year - CA2'!AB24,0)</f>
        <v>0</v>
      </c>
      <c r="AC24" s="35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>
      <c r="A25" s="35" t="s">
        <v>17</v>
      </c>
      <c r="B25" s="90">
        <f>IF('Prior Year - CA2'!B25&gt;0,('CA2 Detail'!B25-'Prior Year - CA2'!B25)/'Prior Year - CA2'!B25,0)</f>
        <v>0</v>
      </c>
      <c r="C25" s="90">
        <f>IF('Prior Year - CA2'!C25&gt;0,('CA2 Detail'!C25-'Prior Year - CA2'!C25)/'Prior Year - CA2'!C25,0)</f>
        <v>0</v>
      </c>
      <c r="D25" s="90">
        <f>IF('Prior Year - CA2'!D25&gt;0,('CA2 Detail'!D25-'Prior Year - CA2'!D25)/'Prior Year - CA2'!D25,0)</f>
        <v>0</v>
      </c>
      <c r="E25" s="90">
        <f>IF('Prior Year - CA2'!E25&gt;0,('CA2 Detail'!E25-'Prior Year - CA2'!E25)/'Prior Year - CA2'!E25,0)</f>
        <v>0</v>
      </c>
      <c r="F25" s="90">
        <f>IF('Prior Year - CA2'!F25&gt;0,('CA2 Detail'!F25-'Prior Year - CA2'!F25)/'Prior Year - CA2'!F25,0)</f>
        <v>0</v>
      </c>
      <c r="G25" s="90">
        <f>IF('Prior Year - CA2'!G25&gt;0,('CA2 Detail'!G25-'Prior Year - CA2'!G25)/'Prior Year - CA2'!G25,0)</f>
        <v>0</v>
      </c>
      <c r="H25" s="90">
        <f>IF('Prior Year - CA2'!H25&gt;0,('CA2 Detail'!H25-'Prior Year - CA2'!H25)/'Prior Year - CA2'!H25,0)</f>
        <v>0</v>
      </c>
      <c r="I25" s="90">
        <f>IF('Prior Year - CA2'!I25&gt;0,('CA2 Detail'!I25-'Prior Year - CA2'!I25)/'Prior Year - CA2'!I25,0)</f>
        <v>0</v>
      </c>
      <c r="J25" s="90">
        <f>IF('Prior Year - CA2'!J25&gt;0,('CA2 Detail'!J25-'Prior Year - CA2'!J25)/'Prior Year - CA2'!J25,0)</f>
        <v>0</v>
      </c>
      <c r="K25" s="90">
        <f>IF('Prior Year - CA2'!K25&gt;0,('CA2 Detail'!K25-'Prior Year - CA2'!K25)/'Prior Year - CA2'!K25,0)</f>
        <v>0</v>
      </c>
      <c r="L25" s="90">
        <f>IF('Prior Year - CA2'!L25&gt;0,('CA2 Detail'!L25-'Prior Year - CA2'!L25)/'Prior Year - CA2'!L25,0)</f>
        <v>0</v>
      </c>
      <c r="M25" s="90">
        <f>IF('Prior Year - CA2'!M25&gt;0,('CA2 Detail'!M25-'Prior Year - CA2'!M25)/'Prior Year - CA2'!M25,0)</f>
        <v>0</v>
      </c>
      <c r="N25" s="90">
        <f>IF('Prior Year - CA2'!N25&gt;0,('CA2 Detail'!N25-'Prior Year - CA2'!N25)/'Prior Year - CA2'!N25,0)</f>
        <v>0</v>
      </c>
      <c r="O25" s="90">
        <f>IF('Prior Year - CA2'!O25&gt;0,('CA2 Detail'!O25-'Prior Year - CA2'!O25)/'Prior Year - CA2'!O25,0)</f>
        <v>0</v>
      </c>
      <c r="P25" s="90">
        <f>IF('Prior Year - CA2'!P25&gt;0,('CA2 Detail'!P25-'Prior Year - CA2'!P25)/'Prior Year - CA2'!P25,0)</f>
        <v>0</v>
      </c>
      <c r="Q25" s="90">
        <f>IF('Prior Year - CA2'!Q25&gt;0,('CA2 Detail'!Q25-'Prior Year - CA2'!Q25)/'Prior Year - CA2'!Q25,0)</f>
        <v>0</v>
      </c>
      <c r="R25" s="90">
        <f>IF('Prior Year - CA2'!R25&gt;0,('CA2 Detail'!R25-'Prior Year - CA2'!R25)/'Prior Year - CA2'!R25,0)</f>
        <v>0</v>
      </c>
      <c r="S25" s="90">
        <f>IF('Prior Year - CA2'!S25&gt;0,('CA2 Detail'!S25-'Prior Year - CA2'!S25)/'Prior Year - CA2'!S25,0)</f>
        <v>0</v>
      </c>
      <c r="T25" s="90">
        <f>IF('Prior Year - CA2'!T25&gt;0,('CA2 Detail'!T25-'Prior Year - CA2'!T25)/'Prior Year - CA2'!T25,0)</f>
        <v>0</v>
      </c>
      <c r="U25" s="90">
        <f>IF('Prior Year - CA2'!U25&gt;0,('CA2 Detail'!U25-'Prior Year - CA2'!U25)/'Prior Year - CA2'!U25,0)</f>
        <v>0</v>
      </c>
      <c r="V25" s="90">
        <f>IF('Prior Year - CA2'!V25&gt;0,('CA2 Detail'!V25-'Prior Year - CA2'!V25)/'Prior Year - CA2'!V25,0)</f>
        <v>0</v>
      </c>
      <c r="W25" s="90">
        <f>IF('Prior Year - CA2'!W25&gt;0,('CA2 Detail'!W25-'Prior Year - CA2'!W25)/'Prior Year - CA2'!W25,0)</f>
        <v>0</v>
      </c>
      <c r="X25" s="90">
        <f>IF('Prior Year - CA2'!X25&gt;0,('CA2 Detail'!X25-'Prior Year - CA2'!X25)/'Prior Year - CA2'!X25,0)</f>
        <v>0</v>
      </c>
      <c r="Y25" s="90">
        <f>IF('Prior Year - CA2'!Y25&gt;0,('CA2 Detail'!Y25-'Prior Year - CA2'!Y25)/'Prior Year - CA2'!Y25,0)</f>
        <v>0</v>
      </c>
      <c r="Z25" s="90">
        <f>IF('Prior Year - CA2'!Z25&gt;0,('CA2 Detail'!Z25-'Prior Year - CA2'!Z25)/'Prior Year - CA2'!Z25,0)</f>
        <v>0</v>
      </c>
      <c r="AA25" s="90">
        <f>IF('Prior Year - CA2'!AA25&gt;0,('CA2 Detail'!AA25-'Prior Year - CA2'!AA25)/'Prior Year - CA2'!AA25,0)</f>
        <v>0</v>
      </c>
      <c r="AB25" s="514">
        <f>IF('Prior Year - CA2'!AB25&gt;0,('CA2 Detail'!AB25-'Prior Year - CA2'!AB25)/'Prior Year - CA2'!AB25,0)</f>
        <v>0</v>
      </c>
      <c r="AC25" s="35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>
      <c r="A26" s="35" t="s">
        <v>18</v>
      </c>
      <c r="B26" s="90">
        <f>IF('Prior Year - CA2'!B26&gt;0,('CA2 Detail'!B26-'Prior Year - CA2'!B26)/'Prior Year - CA2'!B26,0)</f>
        <v>0</v>
      </c>
      <c r="C26" s="90">
        <f>IF('Prior Year - CA2'!C26&gt;0,('CA2 Detail'!C26-'Prior Year - CA2'!C26)/'Prior Year - CA2'!C26,0)</f>
        <v>0</v>
      </c>
      <c r="D26" s="90">
        <f>IF('Prior Year - CA2'!D26&gt;0,('CA2 Detail'!D26-'Prior Year - CA2'!D26)/'Prior Year - CA2'!D26,0)</f>
        <v>0</v>
      </c>
      <c r="E26" s="90">
        <f>IF('Prior Year - CA2'!E26&gt;0,('CA2 Detail'!E26-'Prior Year - CA2'!E26)/'Prior Year - CA2'!E26,0)</f>
        <v>0</v>
      </c>
      <c r="F26" s="90">
        <f>IF('Prior Year - CA2'!F26&gt;0,('CA2 Detail'!F26-'Prior Year - CA2'!F26)/'Prior Year - CA2'!F26,0)</f>
        <v>0</v>
      </c>
      <c r="G26" s="90">
        <f>IF('Prior Year - CA2'!G26&gt;0,('CA2 Detail'!G26-'Prior Year - CA2'!G26)/'Prior Year - CA2'!G26,0)</f>
        <v>0</v>
      </c>
      <c r="H26" s="90">
        <f>IF('Prior Year - CA2'!H26&gt;0,('CA2 Detail'!H26-'Prior Year - CA2'!H26)/'Prior Year - CA2'!H26,0)</f>
        <v>0</v>
      </c>
      <c r="I26" s="90">
        <f>IF('Prior Year - CA2'!I26&gt;0,('CA2 Detail'!I26-'Prior Year - CA2'!I26)/'Prior Year - CA2'!I26,0)</f>
        <v>0</v>
      </c>
      <c r="J26" s="90">
        <f>IF('Prior Year - CA2'!J26&gt;0,('CA2 Detail'!J26-'Prior Year - CA2'!J26)/'Prior Year - CA2'!J26,0)</f>
        <v>0</v>
      </c>
      <c r="K26" s="90">
        <f>IF('Prior Year - CA2'!K26&gt;0,('CA2 Detail'!K26-'Prior Year - CA2'!K26)/'Prior Year - CA2'!K26,0)</f>
        <v>0</v>
      </c>
      <c r="L26" s="90">
        <f>IF('Prior Year - CA2'!L26&gt;0,('CA2 Detail'!L26-'Prior Year - CA2'!L26)/'Prior Year - CA2'!L26,0)</f>
        <v>0</v>
      </c>
      <c r="M26" s="90">
        <f>IF('Prior Year - CA2'!M26&gt;0,('CA2 Detail'!M26-'Prior Year - CA2'!M26)/'Prior Year - CA2'!M26,0)</f>
        <v>0</v>
      </c>
      <c r="N26" s="90">
        <f>IF('Prior Year - CA2'!N26&gt;0,('CA2 Detail'!N26-'Prior Year - CA2'!N26)/'Prior Year - CA2'!N26,0)</f>
        <v>0</v>
      </c>
      <c r="O26" s="90">
        <f>IF('Prior Year - CA2'!O26&gt;0,('CA2 Detail'!O26-'Prior Year - CA2'!O26)/'Prior Year - CA2'!O26,0)</f>
        <v>0</v>
      </c>
      <c r="P26" s="90">
        <f>IF('Prior Year - CA2'!P26&gt;0,('CA2 Detail'!P26-'Prior Year - CA2'!P26)/'Prior Year - CA2'!P26,0)</f>
        <v>0</v>
      </c>
      <c r="Q26" s="90">
        <f>IF('Prior Year - CA2'!Q26&gt;0,('CA2 Detail'!Q26-'Prior Year - CA2'!Q26)/'Prior Year - CA2'!Q26,0)</f>
        <v>0</v>
      </c>
      <c r="R26" s="90">
        <f>IF('Prior Year - CA2'!R26&gt;0,('CA2 Detail'!R26-'Prior Year - CA2'!R26)/'Prior Year - CA2'!R26,0)</f>
        <v>0</v>
      </c>
      <c r="S26" s="90">
        <f>IF('Prior Year - CA2'!S26&gt;0,('CA2 Detail'!S26-'Prior Year - CA2'!S26)/'Prior Year - CA2'!S26,0)</f>
        <v>0</v>
      </c>
      <c r="T26" s="90">
        <f>IF('Prior Year - CA2'!T26&gt;0,('CA2 Detail'!T26-'Prior Year - CA2'!T26)/'Prior Year - CA2'!T26,0)</f>
        <v>0</v>
      </c>
      <c r="U26" s="90">
        <f>IF('Prior Year - CA2'!U26&gt;0,('CA2 Detail'!U26-'Prior Year - CA2'!U26)/'Prior Year - CA2'!U26,0)</f>
        <v>0</v>
      </c>
      <c r="V26" s="90">
        <f>IF('Prior Year - CA2'!V26&gt;0,('CA2 Detail'!V26-'Prior Year - CA2'!V26)/'Prior Year - CA2'!V26,0)</f>
        <v>0</v>
      </c>
      <c r="W26" s="90">
        <f>IF('Prior Year - CA2'!W26&gt;0,('CA2 Detail'!W26-'Prior Year - CA2'!W26)/'Prior Year - CA2'!W26,0)</f>
        <v>0</v>
      </c>
      <c r="X26" s="90">
        <f>IF('Prior Year - CA2'!X26&gt;0,('CA2 Detail'!X26-'Prior Year - CA2'!X26)/'Prior Year - CA2'!X26,0)</f>
        <v>0</v>
      </c>
      <c r="Y26" s="90">
        <f>IF('Prior Year - CA2'!Y26&gt;0,('CA2 Detail'!Y26-'Prior Year - CA2'!Y26)/'Prior Year - CA2'!Y26,0)</f>
        <v>0</v>
      </c>
      <c r="Z26" s="90">
        <f>IF('Prior Year - CA2'!Z26&gt;0,('CA2 Detail'!Z26-'Prior Year - CA2'!Z26)/'Prior Year - CA2'!Z26,0)</f>
        <v>0</v>
      </c>
      <c r="AA26" s="90">
        <f>IF('Prior Year - CA2'!AA26&gt;0,('CA2 Detail'!AA26-'Prior Year - CA2'!AA26)/'Prior Year - CA2'!AA26,0)</f>
        <v>0</v>
      </c>
      <c r="AB26" s="514">
        <f>IF('Prior Year - CA2'!AB26&gt;0,('CA2 Detail'!AB26-'Prior Year - CA2'!AB26)/'Prior Year - CA2'!AB26,0)</f>
        <v>0</v>
      </c>
      <c r="AC26" s="35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>
      <c r="A27" s="35" t="s">
        <v>19</v>
      </c>
      <c r="B27" s="90">
        <f>IF('Prior Year - CA2'!B27&gt;0,('CA2 Detail'!B27-'Prior Year - CA2'!B27)/'Prior Year - CA2'!B27,0)</f>
        <v>0</v>
      </c>
      <c r="C27" s="90">
        <f>IF('Prior Year - CA2'!C27&gt;0,('CA2 Detail'!C27-'Prior Year - CA2'!C27)/'Prior Year - CA2'!C27,0)</f>
        <v>0</v>
      </c>
      <c r="D27" s="90">
        <f>IF('Prior Year - CA2'!D27&gt;0,('CA2 Detail'!D27-'Prior Year - CA2'!D27)/'Prior Year - CA2'!D27,0)</f>
        <v>0</v>
      </c>
      <c r="E27" s="90">
        <f>IF('Prior Year - CA2'!E27&gt;0,('CA2 Detail'!E27-'Prior Year - CA2'!E27)/'Prior Year - CA2'!E27,0)</f>
        <v>0</v>
      </c>
      <c r="F27" s="90">
        <f>IF('Prior Year - CA2'!F27&gt;0,('CA2 Detail'!F27-'Prior Year - CA2'!F27)/'Prior Year - CA2'!F27,0)</f>
        <v>0</v>
      </c>
      <c r="G27" s="90">
        <f>IF('Prior Year - CA2'!G27&gt;0,('CA2 Detail'!G27-'Prior Year - CA2'!G27)/'Prior Year - CA2'!G27,0)</f>
        <v>0</v>
      </c>
      <c r="H27" s="90">
        <f>IF('Prior Year - CA2'!H27&gt;0,('CA2 Detail'!H27-'Prior Year - CA2'!H27)/'Prior Year - CA2'!H27,0)</f>
        <v>0</v>
      </c>
      <c r="I27" s="90">
        <f>IF('Prior Year - CA2'!I27&gt;0,('CA2 Detail'!I27-'Prior Year - CA2'!I27)/'Prior Year - CA2'!I27,0)</f>
        <v>0</v>
      </c>
      <c r="J27" s="90">
        <f>IF('Prior Year - CA2'!J27&gt;0,('CA2 Detail'!J27-'Prior Year - CA2'!J27)/'Prior Year - CA2'!J27,0)</f>
        <v>0</v>
      </c>
      <c r="K27" s="90">
        <f>IF('Prior Year - CA2'!K27&gt;0,('CA2 Detail'!K27-'Prior Year - CA2'!K27)/'Prior Year - CA2'!K27,0)</f>
        <v>0</v>
      </c>
      <c r="L27" s="90">
        <f>IF('Prior Year - CA2'!L27&gt;0,('CA2 Detail'!L27-'Prior Year - CA2'!L27)/'Prior Year - CA2'!L27,0)</f>
        <v>0</v>
      </c>
      <c r="M27" s="90">
        <f>IF('Prior Year - CA2'!M27&gt;0,('CA2 Detail'!M27-'Prior Year - CA2'!M27)/'Prior Year - CA2'!M27,0)</f>
        <v>0</v>
      </c>
      <c r="N27" s="90">
        <f>IF('Prior Year - CA2'!N27&gt;0,('CA2 Detail'!N27-'Prior Year - CA2'!N27)/'Prior Year - CA2'!N27,0)</f>
        <v>0</v>
      </c>
      <c r="O27" s="90">
        <f>IF('Prior Year - CA2'!O27&gt;0,('CA2 Detail'!O27-'Prior Year - CA2'!O27)/'Prior Year - CA2'!O27,0)</f>
        <v>0</v>
      </c>
      <c r="P27" s="90">
        <f>IF('Prior Year - CA2'!P27&gt;0,('CA2 Detail'!P27-'Prior Year - CA2'!P27)/'Prior Year - CA2'!P27,0)</f>
        <v>0</v>
      </c>
      <c r="Q27" s="90">
        <f>IF('Prior Year - CA2'!Q27&gt;0,('CA2 Detail'!Q27-'Prior Year - CA2'!Q27)/'Prior Year - CA2'!Q27,0)</f>
        <v>0</v>
      </c>
      <c r="R27" s="90">
        <f>IF('Prior Year - CA2'!R27&gt;0,('CA2 Detail'!R27-'Prior Year - CA2'!R27)/'Prior Year - CA2'!R27,0)</f>
        <v>0</v>
      </c>
      <c r="S27" s="90">
        <f>IF('Prior Year - CA2'!S27&gt;0,('CA2 Detail'!S27-'Prior Year - CA2'!S27)/'Prior Year - CA2'!S27,0)</f>
        <v>0</v>
      </c>
      <c r="T27" s="90">
        <f>IF('Prior Year - CA2'!T27&gt;0,('CA2 Detail'!T27-'Prior Year - CA2'!T27)/'Prior Year - CA2'!T27,0)</f>
        <v>0</v>
      </c>
      <c r="U27" s="90">
        <f>IF('Prior Year - CA2'!U27&gt;0,('CA2 Detail'!U27-'Prior Year - CA2'!U27)/'Prior Year - CA2'!U27,0)</f>
        <v>0</v>
      </c>
      <c r="V27" s="90">
        <f>IF('Prior Year - CA2'!V27&gt;0,('CA2 Detail'!V27-'Prior Year - CA2'!V27)/'Prior Year - CA2'!V27,0)</f>
        <v>0</v>
      </c>
      <c r="W27" s="90">
        <f>IF('Prior Year - CA2'!W27&gt;0,('CA2 Detail'!W27-'Prior Year - CA2'!W27)/'Prior Year - CA2'!W27,0)</f>
        <v>0</v>
      </c>
      <c r="X27" s="90">
        <f>IF('Prior Year - CA2'!X27&gt;0,('CA2 Detail'!X27-'Prior Year - CA2'!X27)/'Prior Year - CA2'!X27,0)</f>
        <v>0</v>
      </c>
      <c r="Y27" s="90">
        <f>IF('Prior Year - CA2'!Y27&gt;0,('CA2 Detail'!Y27-'Prior Year - CA2'!Y27)/'Prior Year - CA2'!Y27,0)</f>
        <v>0</v>
      </c>
      <c r="Z27" s="90">
        <f>IF('Prior Year - CA2'!Z27&gt;0,('CA2 Detail'!Z27-'Prior Year - CA2'!Z27)/'Prior Year - CA2'!Z27,0)</f>
        <v>0</v>
      </c>
      <c r="AA27" s="90">
        <f>IF('Prior Year - CA2'!AA27&gt;0,('CA2 Detail'!AA27-'Prior Year - CA2'!AA27)/'Prior Year - CA2'!AA27,0)</f>
        <v>0</v>
      </c>
      <c r="AB27" s="514">
        <f>IF('Prior Year - CA2'!AB27&gt;0,('CA2 Detail'!AB27-'Prior Year - CA2'!AB27)/'Prior Year - CA2'!AB27,0)</f>
        <v>0</v>
      </c>
      <c r="AC27" s="35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>
      <c r="A28" s="35" t="s">
        <v>20</v>
      </c>
      <c r="B28" s="90">
        <f>IF('Prior Year - CA2'!B28&gt;0,('CA2 Detail'!B28-'Prior Year - CA2'!B28)/'Prior Year - CA2'!B28,0)</f>
        <v>0</v>
      </c>
      <c r="C28" s="90">
        <f>IF('Prior Year - CA2'!C28&gt;0,('CA2 Detail'!C28-'Prior Year - CA2'!C28)/'Prior Year - CA2'!C28,0)</f>
        <v>0</v>
      </c>
      <c r="D28" s="90">
        <f>IF('Prior Year - CA2'!D28&gt;0,('CA2 Detail'!D28-'Prior Year - CA2'!D28)/'Prior Year - CA2'!D28,0)</f>
        <v>0</v>
      </c>
      <c r="E28" s="90">
        <f>IF('Prior Year - CA2'!E28&gt;0,('CA2 Detail'!E28-'Prior Year - CA2'!E28)/'Prior Year - CA2'!E28,0)</f>
        <v>0</v>
      </c>
      <c r="F28" s="90">
        <f>IF('Prior Year - CA2'!F28&gt;0,('CA2 Detail'!F28-'Prior Year - CA2'!F28)/'Prior Year - CA2'!F28,0)</f>
        <v>0</v>
      </c>
      <c r="G28" s="90">
        <f>IF('Prior Year - CA2'!G28&gt;0,('CA2 Detail'!G28-'Prior Year - CA2'!G28)/'Prior Year - CA2'!G28,0)</f>
        <v>0</v>
      </c>
      <c r="H28" s="90">
        <f>IF('Prior Year - CA2'!H28&gt;0,('CA2 Detail'!H28-'Prior Year - CA2'!H28)/'Prior Year - CA2'!H28,0)</f>
        <v>0</v>
      </c>
      <c r="I28" s="90">
        <f>IF('Prior Year - CA2'!I28&gt;0,('CA2 Detail'!I28-'Prior Year - CA2'!I28)/'Prior Year - CA2'!I28,0)</f>
        <v>0</v>
      </c>
      <c r="J28" s="90">
        <f>IF('Prior Year - CA2'!J28&gt;0,('CA2 Detail'!J28-'Prior Year - CA2'!J28)/'Prior Year - CA2'!J28,0)</f>
        <v>0</v>
      </c>
      <c r="K28" s="90">
        <f>IF('Prior Year - CA2'!K28&gt;0,('CA2 Detail'!K28-'Prior Year - CA2'!K28)/'Prior Year - CA2'!K28,0)</f>
        <v>0</v>
      </c>
      <c r="L28" s="90">
        <f>IF('Prior Year - CA2'!L28&gt;0,('CA2 Detail'!L28-'Prior Year - CA2'!L28)/'Prior Year - CA2'!L28,0)</f>
        <v>0</v>
      </c>
      <c r="M28" s="90">
        <f>IF('Prior Year - CA2'!M28&gt;0,('CA2 Detail'!M28-'Prior Year - CA2'!M28)/'Prior Year - CA2'!M28,0)</f>
        <v>0</v>
      </c>
      <c r="N28" s="90">
        <f>IF('Prior Year - CA2'!N28&gt;0,('CA2 Detail'!N28-'Prior Year - CA2'!N28)/'Prior Year - CA2'!N28,0)</f>
        <v>0</v>
      </c>
      <c r="O28" s="90">
        <f>IF('Prior Year - CA2'!O28&gt;0,('CA2 Detail'!O28-'Prior Year - CA2'!O28)/'Prior Year - CA2'!O28,0)</f>
        <v>0</v>
      </c>
      <c r="P28" s="90">
        <f>IF('Prior Year - CA2'!P28&gt;0,('CA2 Detail'!P28-'Prior Year - CA2'!P28)/'Prior Year - CA2'!P28,0)</f>
        <v>0</v>
      </c>
      <c r="Q28" s="90">
        <f>IF('Prior Year - CA2'!Q28&gt;0,('CA2 Detail'!Q28-'Prior Year - CA2'!Q28)/'Prior Year - CA2'!Q28,0)</f>
        <v>0</v>
      </c>
      <c r="R28" s="90">
        <f>IF('Prior Year - CA2'!R28&gt;0,('CA2 Detail'!R28-'Prior Year - CA2'!R28)/'Prior Year - CA2'!R28,0)</f>
        <v>0</v>
      </c>
      <c r="S28" s="90">
        <f>IF('Prior Year - CA2'!S28&gt;0,('CA2 Detail'!S28-'Prior Year - CA2'!S28)/'Prior Year - CA2'!S28,0)</f>
        <v>0</v>
      </c>
      <c r="T28" s="90">
        <f>IF('Prior Year - CA2'!T28&gt;0,('CA2 Detail'!T28-'Prior Year - CA2'!T28)/'Prior Year - CA2'!T28,0)</f>
        <v>0</v>
      </c>
      <c r="U28" s="90">
        <f>IF('Prior Year - CA2'!U28&gt;0,('CA2 Detail'!U28-'Prior Year - CA2'!U28)/'Prior Year - CA2'!U28,0)</f>
        <v>0</v>
      </c>
      <c r="V28" s="90">
        <f>IF('Prior Year - CA2'!V28&gt;0,('CA2 Detail'!V28-'Prior Year - CA2'!V28)/'Prior Year - CA2'!V28,0)</f>
        <v>0</v>
      </c>
      <c r="W28" s="90">
        <f>IF('Prior Year - CA2'!W28&gt;0,('CA2 Detail'!W28-'Prior Year - CA2'!W28)/'Prior Year - CA2'!W28,0)</f>
        <v>0</v>
      </c>
      <c r="X28" s="90">
        <f>IF('Prior Year - CA2'!X28&gt;0,('CA2 Detail'!X28-'Prior Year - CA2'!X28)/'Prior Year - CA2'!X28,0)</f>
        <v>0</v>
      </c>
      <c r="Y28" s="90">
        <f>IF('Prior Year - CA2'!Y28&gt;0,('CA2 Detail'!Y28-'Prior Year - CA2'!Y28)/'Prior Year - CA2'!Y28,0)</f>
        <v>0</v>
      </c>
      <c r="Z28" s="90">
        <f>IF('Prior Year - CA2'!Z28&gt;0,('CA2 Detail'!Z28-'Prior Year - CA2'!Z28)/'Prior Year - CA2'!Z28,0)</f>
        <v>0</v>
      </c>
      <c r="AA28" s="90">
        <f>IF('Prior Year - CA2'!AA28&gt;0,('CA2 Detail'!AA28-'Prior Year - CA2'!AA28)/'Prior Year - CA2'!AA28,0)</f>
        <v>0</v>
      </c>
      <c r="AB28" s="514">
        <f>IF('Prior Year - CA2'!AB28&gt;0,('CA2 Detail'!AB28-'Prior Year - CA2'!AB28)/'Prior Year - CA2'!AB28,0)</f>
        <v>0</v>
      </c>
      <c r="AC28" s="35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>
      <c r="A29" s="35" t="s">
        <v>21</v>
      </c>
      <c r="B29" s="90">
        <f>IF('Prior Year - CA2'!B29&gt;0,('CA2 Detail'!B29-'Prior Year - CA2'!B29)/'Prior Year - CA2'!B29,0)</f>
        <v>0</v>
      </c>
      <c r="C29" s="90">
        <f>IF('Prior Year - CA2'!C29&gt;0,('CA2 Detail'!C29-'Prior Year - CA2'!C29)/'Prior Year - CA2'!C29,0)</f>
        <v>0</v>
      </c>
      <c r="D29" s="90">
        <f>IF('Prior Year - CA2'!D29&gt;0,('CA2 Detail'!D29-'Prior Year - CA2'!D29)/'Prior Year - CA2'!D29,0)</f>
        <v>0</v>
      </c>
      <c r="E29" s="90">
        <f>IF('Prior Year - CA2'!E29&gt;0,('CA2 Detail'!E29-'Prior Year - CA2'!E29)/'Prior Year - CA2'!E29,0)</f>
        <v>0</v>
      </c>
      <c r="F29" s="90">
        <f>IF('Prior Year - CA2'!F29&gt;0,('CA2 Detail'!F29-'Prior Year - CA2'!F29)/'Prior Year - CA2'!F29,0)</f>
        <v>0</v>
      </c>
      <c r="G29" s="90">
        <f>IF('Prior Year - CA2'!G29&gt;0,('CA2 Detail'!G29-'Prior Year - CA2'!G29)/'Prior Year - CA2'!G29,0)</f>
        <v>0</v>
      </c>
      <c r="H29" s="90">
        <f>IF('Prior Year - CA2'!H29&gt;0,('CA2 Detail'!H29-'Prior Year - CA2'!H29)/'Prior Year - CA2'!H29,0)</f>
        <v>0</v>
      </c>
      <c r="I29" s="90">
        <f>IF('Prior Year - CA2'!I29&gt;0,('CA2 Detail'!I29-'Prior Year - CA2'!I29)/'Prior Year - CA2'!I29,0)</f>
        <v>0</v>
      </c>
      <c r="J29" s="90">
        <f>IF('Prior Year - CA2'!J29&gt;0,('CA2 Detail'!J29-'Prior Year - CA2'!J29)/'Prior Year - CA2'!J29,0)</f>
        <v>0</v>
      </c>
      <c r="K29" s="90">
        <f>IF('Prior Year - CA2'!K29&gt;0,('CA2 Detail'!K29-'Prior Year - CA2'!K29)/'Prior Year - CA2'!K29,0)</f>
        <v>0</v>
      </c>
      <c r="L29" s="90">
        <f>IF('Prior Year - CA2'!L29&gt;0,('CA2 Detail'!L29-'Prior Year - CA2'!L29)/'Prior Year - CA2'!L29,0)</f>
        <v>0</v>
      </c>
      <c r="M29" s="90">
        <f>IF('Prior Year - CA2'!M29&gt;0,('CA2 Detail'!M29-'Prior Year - CA2'!M29)/'Prior Year - CA2'!M29,0)</f>
        <v>0</v>
      </c>
      <c r="N29" s="90">
        <f>IF('Prior Year - CA2'!N29&gt;0,('CA2 Detail'!N29-'Prior Year - CA2'!N29)/'Prior Year - CA2'!N29,0)</f>
        <v>0</v>
      </c>
      <c r="O29" s="90">
        <f>IF('Prior Year - CA2'!O29&gt;0,('CA2 Detail'!O29-'Prior Year - CA2'!O29)/'Prior Year - CA2'!O29,0)</f>
        <v>0</v>
      </c>
      <c r="P29" s="90">
        <f>IF('Prior Year - CA2'!P29&gt;0,('CA2 Detail'!P29-'Prior Year - CA2'!P29)/'Prior Year - CA2'!P29,0)</f>
        <v>0</v>
      </c>
      <c r="Q29" s="90">
        <f>IF('Prior Year - CA2'!Q29&gt;0,('CA2 Detail'!Q29-'Prior Year - CA2'!Q29)/'Prior Year - CA2'!Q29,0)</f>
        <v>0</v>
      </c>
      <c r="R29" s="90">
        <f>IF('Prior Year - CA2'!R29&gt;0,('CA2 Detail'!R29-'Prior Year - CA2'!R29)/'Prior Year - CA2'!R29,0)</f>
        <v>0</v>
      </c>
      <c r="S29" s="90">
        <f>IF('Prior Year - CA2'!S29&gt;0,('CA2 Detail'!S29-'Prior Year - CA2'!S29)/'Prior Year - CA2'!S29,0)</f>
        <v>0</v>
      </c>
      <c r="T29" s="90">
        <f>IF('Prior Year - CA2'!T29&gt;0,('CA2 Detail'!T29-'Prior Year - CA2'!T29)/'Prior Year - CA2'!T29,0)</f>
        <v>0</v>
      </c>
      <c r="U29" s="90">
        <f>IF('Prior Year - CA2'!U29&gt;0,('CA2 Detail'!U29-'Prior Year - CA2'!U29)/'Prior Year - CA2'!U29,0)</f>
        <v>0</v>
      </c>
      <c r="V29" s="90">
        <f>IF('Prior Year - CA2'!V29&gt;0,('CA2 Detail'!V29-'Prior Year - CA2'!V29)/'Prior Year - CA2'!V29,0)</f>
        <v>0</v>
      </c>
      <c r="W29" s="90">
        <f>IF('Prior Year - CA2'!W29&gt;0,('CA2 Detail'!W29-'Prior Year - CA2'!W29)/'Prior Year - CA2'!W29,0)</f>
        <v>0</v>
      </c>
      <c r="X29" s="90">
        <f>IF('Prior Year - CA2'!X29&gt;0,('CA2 Detail'!X29-'Prior Year - CA2'!X29)/'Prior Year - CA2'!X29,0)</f>
        <v>0</v>
      </c>
      <c r="Y29" s="90">
        <f>IF('Prior Year - CA2'!Y29&gt;0,('CA2 Detail'!Y29-'Prior Year - CA2'!Y29)/'Prior Year - CA2'!Y29,0)</f>
        <v>0</v>
      </c>
      <c r="Z29" s="90">
        <f>IF('Prior Year - CA2'!Z29&gt;0,('CA2 Detail'!Z29-'Prior Year - CA2'!Z29)/'Prior Year - CA2'!Z29,0)</f>
        <v>0</v>
      </c>
      <c r="AA29" s="90">
        <f>IF('Prior Year - CA2'!AA29&gt;0,('CA2 Detail'!AA29-'Prior Year - CA2'!AA29)/'Prior Year - CA2'!AA29,0)</f>
        <v>0</v>
      </c>
      <c r="AB29" s="514">
        <f>IF('Prior Year - CA2'!AB29&gt;0,('CA2 Detail'!AB29-'Prior Year - CA2'!AB29)/'Prior Year - CA2'!AB29,0)</f>
        <v>0</v>
      </c>
      <c r="AC29" s="35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>
      <c r="A30" s="35" t="s">
        <v>22</v>
      </c>
      <c r="B30" s="90">
        <f>IF('Prior Year - CA2'!B30&gt;0,('CA2 Detail'!B30-'Prior Year - CA2'!B30)/'Prior Year - CA2'!B30,0)</f>
        <v>0</v>
      </c>
      <c r="C30" s="90">
        <f>IF('Prior Year - CA2'!C30&gt;0,('CA2 Detail'!C30-'Prior Year - CA2'!C30)/'Prior Year - CA2'!C30,0)</f>
        <v>0</v>
      </c>
      <c r="D30" s="90">
        <f>IF('Prior Year - CA2'!D30&gt;0,('CA2 Detail'!D30-'Prior Year - CA2'!D30)/'Prior Year - CA2'!D30,0)</f>
        <v>0</v>
      </c>
      <c r="E30" s="90">
        <f>IF('Prior Year - CA2'!E30&gt;0,('CA2 Detail'!E30-'Prior Year - CA2'!E30)/'Prior Year - CA2'!E30,0)</f>
        <v>0</v>
      </c>
      <c r="F30" s="90">
        <f>IF('Prior Year - CA2'!F30&gt;0,('CA2 Detail'!F30-'Prior Year - CA2'!F30)/'Prior Year - CA2'!F30,0)</f>
        <v>0</v>
      </c>
      <c r="G30" s="90">
        <f>IF('Prior Year - CA2'!G30&gt;0,('CA2 Detail'!G30-'Prior Year - CA2'!G30)/'Prior Year - CA2'!G30,0)</f>
        <v>0</v>
      </c>
      <c r="H30" s="90">
        <f>IF('Prior Year - CA2'!H30&gt;0,('CA2 Detail'!H30-'Prior Year - CA2'!H30)/'Prior Year - CA2'!H30,0)</f>
        <v>0</v>
      </c>
      <c r="I30" s="90">
        <f>IF('Prior Year - CA2'!I30&gt;0,('CA2 Detail'!I30-'Prior Year - CA2'!I30)/'Prior Year - CA2'!I30,0)</f>
        <v>0</v>
      </c>
      <c r="J30" s="90">
        <f>IF('Prior Year - CA2'!J30&gt;0,('CA2 Detail'!J30-'Prior Year - CA2'!J30)/'Prior Year - CA2'!J30,0)</f>
        <v>0</v>
      </c>
      <c r="K30" s="90">
        <f>IF('Prior Year - CA2'!K30&gt;0,('CA2 Detail'!K30-'Prior Year - CA2'!K30)/'Prior Year - CA2'!K30,0)</f>
        <v>0</v>
      </c>
      <c r="L30" s="90">
        <f>IF('Prior Year - CA2'!L30&gt;0,('CA2 Detail'!L30-'Prior Year - CA2'!L30)/'Prior Year - CA2'!L30,0)</f>
        <v>0</v>
      </c>
      <c r="M30" s="90">
        <f>IF('Prior Year - CA2'!M30&gt;0,('CA2 Detail'!M30-'Prior Year - CA2'!M30)/'Prior Year - CA2'!M30,0)</f>
        <v>0</v>
      </c>
      <c r="N30" s="90">
        <f>IF('Prior Year - CA2'!N30&gt;0,('CA2 Detail'!N30-'Prior Year - CA2'!N30)/'Prior Year - CA2'!N30,0)</f>
        <v>0</v>
      </c>
      <c r="O30" s="90">
        <f>IF('Prior Year - CA2'!O30&gt;0,('CA2 Detail'!O30-'Prior Year - CA2'!O30)/'Prior Year - CA2'!O30,0)</f>
        <v>0</v>
      </c>
      <c r="P30" s="90">
        <f>IF('Prior Year - CA2'!P30&gt;0,('CA2 Detail'!P30-'Prior Year - CA2'!P30)/'Prior Year - CA2'!P30,0)</f>
        <v>0</v>
      </c>
      <c r="Q30" s="90">
        <f>IF('Prior Year - CA2'!Q30&gt;0,('CA2 Detail'!Q30-'Prior Year - CA2'!Q30)/'Prior Year - CA2'!Q30,0)</f>
        <v>0</v>
      </c>
      <c r="R30" s="90">
        <f>IF('Prior Year - CA2'!R30&gt;0,('CA2 Detail'!R30-'Prior Year - CA2'!R30)/'Prior Year - CA2'!R30,0)</f>
        <v>0</v>
      </c>
      <c r="S30" s="90">
        <f>IF('Prior Year - CA2'!S30&gt;0,('CA2 Detail'!S30-'Prior Year - CA2'!S30)/'Prior Year - CA2'!S30,0)</f>
        <v>0</v>
      </c>
      <c r="T30" s="90">
        <f>IF('Prior Year - CA2'!T30&gt;0,('CA2 Detail'!T30-'Prior Year - CA2'!T30)/'Prior Year - CA2'!T30,0)</f>
        <v>0</v>
      </c>
      <c r="U30" s="90">
        <f>IF('Prior Year - CA2'!U30&gt;0,('CA2 Detail'!U30-'Prior Year - CA2'!U30)/'Prior Year - CA2'!U30,0)</f>
        <v>0</v>
      </c>
      <c r="V30" s="90">
        <f>IF('Prior Year - CA2'!V30&gt;0,('CA2 Detail'!V30-'Prior Year - CA2'!V30)/'Prior Year - CA2'!V30,0)</f>
        <v>0</v>
      </c>
      <c r="W30" s="90">
        <f>IF('Prior Year - CA2'!W30&gt;0,('CA2 Detail'!W30-'Prior Year - CA2'!W30)/'Prior Year - CA2'!W30,0)</f>
        <v>0</v>
      </c>
      <c r="X30" s="90">
        <f>IF('Prior Year - CA2'!X30&gt;0,('CA2 Detail'!X30-'Prior Year - CA2'!X30)/'Prior Year - CA2'!X30,0)</f>
        <v>0</v>
      </c>
      <c r="Y30" s="90">
        <f>IF('Prior Year - CA2'!Y30&gt;0,('CA2 Detail'!Y30-'Prior Year - CA2'!Y30)/'Prior Year - CA2'!Y30,0)</f>
        <v>0</v>
      </c>
      <c r="Z30" s="90">
        <f>IF('Prior Year - CA2'!Z30&gt;0,('CA2 Detail'!Z30-'Prior Year - CA2'!Z30)/'Prior Year - CA2'!Z30,0)</f>
        <v>0</v>
      </c>
      <c r="AA30" s="90">
        <f>IF('Prior Year - CA2'!AA30&gt;0,('CA2 Detail'!AA30-'Prior Year - CA2'!AA30)/'Prior Year - CA2'!AA30,0)</f>
        <v>0</v>
      </c>
      <c r="AB30" s="514">
        <f>IF('Prior Year - CA2'!AB30&gt;0,('CA2 Detail'!AB30-'Prior Year - CA2'!AB30)/'Prior Year - CA2'!AB30,0)</f>
        <v>0</v>
      </c>
      <c r="AC30" s="35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>
      <c r="A31" s="35" t="s">
        <v>23</v>
      </c>
      <c r="B31" s="90">
        <f>IF('Prior Year - CA2'!B31&gt;0,('CA2 Detail'!B31-'Prior Year - CA2'!B31)/'Prior Year - CA2'!B31,0)</f>
        <v>0</v>
      </c>
      <c r="C31" s="90">
        <f>IF('Prior Year - CA2'!C31&gt;0,('CA2 Detail'!C31-'Prior Year - CA2'!C31)/'Prior Year - CA2'!C31,0)</f>
        <v>0</v>
      </c>
      <c r="D31" s="90">
        <f>IF('Prior Year - CA2'!D31&gt;0,('CA2 Detail'!D31-'Prior Year - CA2'!D31)/'Prior Year - CA2'!D31,0)</f>
        <v>0</v>
      </c>
      <c r="E31" s="90">
        <f>IF('Prior Year - CA2'!E31&gt;0,('CA2 Detail'!E31-'Prior Year - CA2'!E31)/'Prior Year - CA2'!E31,0)</f>
        <v>0</v>
      </c>
      <c r="F31" s="90">
        <f>IF('Prior Year - CA2'!F31&gt;0,('CA2 Detail'!F31-'Prior Year - CA2'!F31)/'Prior Year - CA2'!F31,0)</f>
        <v>0</v>
      </c>
      <c r="G31" s="90">
        <f>IF('Prior Year - CA2'!G31&gt;0,('CA2 Detail'!G31-'Prior Year - CA2'!G31)/'Prior Year - CA2'!G31,0)</f>
        <v>0</v>
      </c>
      <c r="H31" s="90">
        <f>IF('Prior Year - CA2'!H31&gt;0,('CA2 Detail'!H31-'Prior Year - CA2'!H31)/'Prior Year - CA2'!H31,0)</f>
        <v>0</v>
      </c>
      <c r="I31" s="90">
        <f>IF('Prior Year - CA2'!I31&gt;0,('CA2 Detail'!I31-'Prior Year - CA2'!I31)/'Prior Year - CA2'!I31,0)</f>
        <v>0</v>
      </c>
      <c r="J31" s="90">
        <f>IF('Prior Year - CA2'!J31&gt;0,('CA2 Detail'!J31-'Prior Year - CA2'!J31)/'Prior Year - CA2'!J31,0)</f>
        <v>0</v>
      </c>
      <c r="K31" s="90">
        <f>IF('Prior Year - CA2'!K31&gt;0,('CA2 Detail'!K31-'Prior Year - CA2'!K31)/'Prior Year - CA2'!K31,0)</f>
        <v>0</v>
      </c>
      <c r="L31" s="90">
        <f>IF('Prior Year - CA2'!L31&gt;0,('CA2 Detail'!L31-'Prior Year - CA2'!L31)/'Prior Year - CA2'!L31,0)</f>
        <v>0</v>
      </c>
      <c r="M31" s="90">
        <f>IF('Prior Year - CA2'!M31&gt;0,('CA2 Detail'!M31-'Prior Year - CA2'!M31)/'Prior Year - CA2'!M31,0)</f>
        <v>0</v>
      </c>
      <c r="N31" s="90">
        <f>IF('Prior Year - CA2'!N31&gt;0,('CA2 Detail'!N31-'Prior Year - CA2'!N31)/'Prior Year - CA2'!N31,0)</f>
        <v>0</v>
      </c>
      <c r="O31" s="90">
        <f>IF('Prior Year - CA2'!O31&gt;0,('CA2 Detail'!O31-'Prior Year - CA2'!O31)/'Prior Year - CA2'!O31,0)</f>
        <v>0</v>
      </c>
      <c r="P31" s="90">
        <f>IF('Prior Year - CA2'!P31&gt;0,('CA2 Detail'!P31-'Prior Year - CA2'!P31)/'Prior Year - CA2'!P31,0)</f>
        <v>0</v>
      </c>
      <c r="Q31" s="90">
        <f>IF('Prior Year - CA2'!Q31&gt;0,('CA2 Detail'!Q31-'Prior Year - CA2'!Q31)/'Prior Year - CA2'!Q31,0)</f>
        <v>0</v>
      </c>
      <c r="R31" s="90">
        <f>IF('Prior Year - CA2'!R31&gt;0,('CA2 Detail'!R31-'Prior Year - CA2'!R31)/'Prior Year - CA2'!R31,0)</f>
        <v>0</v>
      </c>
      <c r="S31" s="90">
        <f>IF('Prior Year - CA2'!S31&gt;0,('CA2 Detail'!S31-'Prior Year - CA2'!S31)/'Prior Year - CA2'!S31,0)</f>
        <v>0</v>
      </c>
      <c r="T31" s="90">
        <f>IF('Prior Year - CA2'!T31&gt;0,('CA2 Detail'!T31-'Prior Year - CA2'!T31)/'Prior Year - CA2'!T31,0)</f>
        <v>0</v>
      </c>
      <c r="U31" s="90">
        <f>IF('Prior Year - CA2'!U31&gt;0,('CA2 Detail'!U31-'Prior Year - CA2'!U31)/'Prior Year - CA2'!U31,0)</f>
        <v>0</v>
      </c>
      <c r="V31" s="90">
        <f>IF('Prior Year - CA2'!V31&gt;0,('CA2 Detail'!V31-'Prior Year - CA2'!V31)/'Prior Year - CA2'!V31,0)</f>
        <v>0</v>
      </c>
      <c r="W31" s="90">
        <f>IF('Prior Year - CA2'!W31&gt;0,('CA2 Detail'!W31-'Prior Year - CA2'!W31)/'Prior Year - CA2'!W31,0)</f>
        <v>0</v>
      </c>
      <c r="X31" s="90">
        <f>IF('Prior Year - CA2'!X31&gt;0,('CA2 Detail'!X31-'Prior Year - CA2'!X31)/'Prior Year - CA2'!X31,0)</f>
        <v>0</v>
      </c>
      <c r="Y31" s="90">
        <f>IF('Prior Year - CA2'!Y31&gt;0,('CA2 Detail'!Y31-'Prior Year - CA2'!Y31)/'Prior Year - CA2'!Y31,0)</f>
        <v>0</v>
      </c>
      <c r="Z31" s="90">
        <f>IF('Prior Year - CA2'!Z31&gt;0,('CA2 Detail'!Z31-'Prior Year - CA2'!Z31)/'Prior Year - CA2'!Z31,0)</f>
        <v>0</v>
      </c>
      <c r="AA31" s="90">
        <f>IF('Prior Year - CA2'!AA31&gt;0,('CA2 Detail'!AA31-'Prior Year - CA2'!AA31)/'Prior Year - CA2'!AA31,0)</f>
        <v>0</v>
      </c>
      <c r="AB31" s="514">
        <f>IF('Prior Year - CA2'!AB31&gt;0,('CA2 Detail'!AB31-'Prior Year - CA2'!AB31)/'Prior Year - CA2'!AB31,0)</f>
        <v>0</v>
      </c>
      <c r="AC31" s="35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>
      <c r="A32" s="35" t="s">
        <v>24</v>
      </c>
      <c r="B32" s="90">
        <f>IF('Prior Year - CA2'!B32&gt;0,('CA2 Detail'!B32-'Prior Year - CA2'!B32)/'Prior Year - CA2'!B32,0)</f>
        <v>0</v>
      </c>
      <c r="C32" s="90">
        <f>IF('Prior Year - CA2'!C32&gt;0,('CA2 Detail'!C32-'Prior Year - CA2'!C32)/'Prior Year - CA2'!C32,0)</f>
        <v>0</v>
      </c>
      <c r="D32" s="90">
        <f>IF('Prior Year - CA2'!D32&gt;0,('CA2 Detail'!D32-'Prior Year - CA2'!D32)/'Prior Year - CA2'!D32,0)</f>
        <v>0</v>
      </c>
      <c r="E32" s="90">
        <f>IF('Prior Year - CA2'!E32&gt;0,('CA2 Detail'!E32-'Prior Year - CA2'!E32)/'Prior Year - CA2'!E32,0)</f>
        <v>0</v>
      </c>
      <c r="F32" s="90">
        <f>IF('Prior Year - CA2'!F32&gt;0,('CA2 Detail'!F32-'Prior Year - CA2'!F32)/'Prior Year - CA2'!F32,0)</f>
        <v>0</v>
      </c>
      <c r="G32" s="90">
        <f>IF('Prior Year - CA2'!G32&gt;0,('CA2 Detail'!G32-'Prior Year - CA2'!G32)/'Prior Year - CA2'!G32,0)</f>
        <v>0</v>
      </c>
      <c r="H32" s="90">
        <f>IF('Prior Year - CA2'!H32&gt;0,('CA2 Detail'!H32-'Prior Year - CA2'!H32)/'Prior Year - CA2'!H32,0)</f>
        <v>0</v>
      </c>
      <c r="I32" s="90">
        <f>IF('Prior Year - CA2'!I32&gt;0,('CA2 Detail'!I32-'Prior Year - CA2'!I32)/'Prior Year - CA2'!I32,0)</f>
        <v>0</v>
      </c>
      <c r="J32" s="90">
        <f>IF('Prior Year - CA2'!J32&gt;0,('CA2 Detail'!J32-'Prior Year - CA2'!J32)/'Prior Year - CA2'!J32,0)</f>
        <v>0</v>
      </c>
      <c r="K32" s="90">
        <f>IF('Prior Year - CA2'!K32&gt;0,('CA2 Detail'!K32-'Prior Year - CA2'!K32)/'Prior Year - CA2'!K32,0)</f>
        <v>0</v>
      </c>
      <c r="L32" s="90">
        <f>IF('Prior Year - CA2'!L32&gt;0,('CA2 Detail'!L32-'Prior Year - CA2'!L32)/'Prior Year - CA2'!L32,0)</f>
        <v>0</v>
      </c>
      <c r="M32" s="90">
        <f>IF('Prior Year - CA2'!M32&gt;0,('CA2 Detail'!M32-'Prior Year - CA2'!M32)/'Prior Year - CA2'!M32,0)</f>
        <v>0</v>
      </c>
      <c r="N32" s="90">
        <f>IF('Prior Year - CA2'!N32&gt;0,('CA2 Detail'!N32-'Prior Year - CA2'!N32)/'Prior Year - CA2'!N32,0)</f>
        <v>0</v>
      </c>
      <c r="O32" s="90">
        <f>IF('Prior Year - CA2'!O32&gt;0,('CA2 Detail'!O32-'Prior Year - CA2'!O32)/'Prior Year - CA2'!O32,0)</f>
        <v>0</v>
      </c>
      <c r="P32" s="90">
        <f>IF('Prior Year - CA2'!P32&gt;0,('CA2 Detail'!P32-'Prior Year - CA2'!P32)/'Prior Year - CA2'!P32,0)</f>
        <v>0</v>
      </c>
      <c r="Q32" s="90">
        <f>IF('Prior Year - CA2'!Q32&gt;0,('CA2 Detail'!Q32-'Prior Year - CA2'!Q32)/'Prior Year - CA2'!Q32,0)</f>
        <v>0</v>
      </c>
      <c r="R32" s="90">
        <f>IF('Prior Year - CA2'!R32&gt;0,('CA2 Detail'!R32-'Prior Year - CA2'!R32)/'Prior Year - CA2'!R32,0)</f>
        <v>0</v>
      </c>
      <c r="S32" s="90">
        <f>IF('Prior Year - CA2'!S32&gt;0,('CA2 Detail'!S32-'Prior Year - CA2'!S32)/'Prior Year - CA2'!S32,0)</f>
        <v>0</v>
      </c>
      <c r="T32" s="90">
        <f>IF('Prior Year - CA2'!T32&gt;0,('CA2 Detail'!T32-'Prior Year - CA2'!T32)/'Prior Year - CA2'!T32,0)</f>
        <v>0</v>
      </c>
      <c r="U32" s="90">
        <f>IF('Prior Year - CA2'!U32&gt;0,('CA2 Detail'!U32-'Prior Year - CA2'!U32)/'Prior Year - CA2'!U32,0)</f>
        <v>0</v>
      </c>
      <c r="V32" s="90">
        <f>IF('Prior Year - CA2'!V32&gt;0,('CA2 Detail'!V32-'Prior Year - CA2'!V32)/'Prior Year - CA2'!V32,0)</f>
        <v>0</v>
      </c>
      <c r="W32" s="90">
        <f>IF('Prior Year - CA2'!W32&gt;0,('CA2 Detail'!W32-'Prior Year - CA2'!W32)/'Prior Year - CA2'!W32,0)</f>
        <v>0</v>
      </c>
      <c r="X32" s="90">
        <f>IF('Prior Year - CA2'!X32&gt;0,('CA2 Detail'!X32-'Prior Year - CA2'!X32)/'Prior Year - CA2'!X32,0)</f>
        <v>0</v>
      </c>
      <c r="Y32" s="90">
        <f>IF('Prior Year - CA2'!Y32&gt;0,('CA2 Detail'!Y32-'Prior Year - CA2'!Y32)/'Prior Year - CA2'!Y32,0)</f>
        <v>0</v>
      </c>
      <c r="Z32" s="90">
        <f>IF('Prior Year - CA2'!Z32&gt;0,('CA2 Detail'!Z32-'Prior Year - CA2'!Z32)/'Prior Year - CA2'!Z32,0)</f>
        <v>0</v>
      </c>
      <c r="AA32" s="90">
        <f>IF('Prior Year - CA2'!AA32&gt;0,('CA2 Detail'!AA32-'Prior Year - CA2'!AA32)/'Prior Year - CA2'!AA32,0)</f>
        <v>0</v>
      </c>
      <c r="AB32" s="514">
        <f>IF('Prior Year - CA2'!AB32&gt;0,('CA2 Detail'!AB32-'Prior Year - CA2'!AB32)/'Prior Year - CA2'!AB32,0)</f>
        <v>0</v>
      </c>
      <c r="AC32" s="35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ht="15.75">
      <c r="A33" s="39"/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10"/>
      <c r="M33" s="510"/>
      <c r="N33" s="510"/>
      <c r="O33" s="510"/>
      <c r="P33" s="510"/>
      <c r="Q33" s="510"/>
      <c r="R33" s="510"/>
      <c r="S33" s="510"/>
      <c r="T33" s="510"/>
      <c r="U33" s="510"/>
      <c r="V33" s="510"/>
      <c r="W33" s="511"/>
      <c r="X33" s="511"/>
      <c r="Y33" s="512"/>
      <c r="Z33" s="513"/>
      <c r="AA33" s="513"/>
      <c r="AB33" s="513"/>
      <c r="AC33" s="35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ht="15.75">
      <c r="A34" s="860" t="s">
        <v>284</v>
      </c>
      <c r="B34" s="539">
        <f>IF('Prior Year - CA2'!B34&gt;0,('CA2 Detail'!B34-'Prior Year - CA2'!B34)/'Prior Year - CA2'!B34,0)</f>
        <v>0</v>
      </c>
      <c r="C34" s="539">
        <f>IF('Prior Year - CA2'!C34&gt;0,('CA2 Detail'!C34-'Prior Year - CA2'!C34)/'Prior Year - CA2'!C34,0)</f>
        <v>0</v>
      </c>
      <c r="D34" s="539">
        <f>IF('Prior Year - CA2'!D34&gt;0,('CA2 Detail'!D34-'Prior Year - CA2'!D34)/'Prior Year - CA2'!D34,0)</f>
        <v>0</v>
      </c>
      <c r="E34" s="539">
        <f>IF('Prior Year - CA2'!E34&gt;0,('CA2 Detail'!E34-'Prior Year - CA2'!E34)/'Prior Year - CA2'!E34,0)</f>
        <v>0</v>
      </c>
      <c r="F34" s="539">
        <f>IF('Prior Year - CA2'!F34&gt;0,('CA2 Detail'!F34-'Prior Year - CA2'!F34)/'Prior Year - CA2'!F34,0)</f>
        <v>0</v>
      </c>
      <c r="G34" s="539">
        <f>IF('Prior Year - CA2'!G34&gt;0,('CA2 Detail'!G34-'Prior Year - CA2'!G34)/'Prior Year - CA2'!G34,0)</f>
        <v>0</v>
      </c>
      <c r="H34" s="539">
        <f>IF('Prior Year - CA2'!H34&gt;0,('CA2 Detail'!H34-'Prior Year - CA2'!H34)/'Prior Year - CA2'!H34,0)</f>
        <v>0</v>
      </c>
      <c r="I34" s="539">
        <f>IF('Prior Year - CA2'!I34&gt;0,('CA2 Detail'!I34-'Prior Year - CA2'!I34)/'Prior Year - CA2'!I34,0)</f>
        <v>0</v>
      </c>
      <c r="J34" s="539">
        <f>IF('Prior Year - CA2'!J34&gt;0,('CA2 Detail'!J34-'Prior Year - CA2'!J34)/'Prior Year - CA2'!J34,0)</f>
        <v>0</v>
      </c>
      <c r="K34" s="539">
        <f>IF('Prior Year - CA2'!K34&gt;0,('CA2 Detail'!K34-'Prior Year - CA2'!K34)/'Prior Year - CA2'!K34,0)</f>
        <v>0</v>
      </c>
      <c r="L34" s="539">
        <f>IF('Prior Year - CA2'!L34&gt;0,('CA2 Detail'!L34-'Prior Year - CA2'!L34)/'Prior Year - CA2'!L34,0)</f>
        <v>0</v>
      </c>
      <c r="M34" s="539">
        <f>IF('Prior Year - CA2'!M34&gt;0,('CA2 Detail'!M34-'Prior Year - CA2'!M34)/'Prior Year - CA2'!M34,0)</f>
        <v>0</v>
      </c>
      <c r="N34" s="539">
        <f>IF('Prior Year - CA2'!N34&gt;0,('CA2 Detail'!N34-'Prior Year - CA2'!N34)/'Prior Year - CA2'!N34,0)</f>
        <v>0</v>
      </c>
      <c r="O34" s="539">
        <f>IF('Prior Year - CA2'!O34&gt;0,('CA2 Detail'!O34-'Prior Year - CA2'!O34)/'Prior Year - CA2'!O34,0)</f>
        <v>0</v>
      </c>
      <c r="P34" s="539">
        <f>IF('Prior Year - CA2'!P34&gt;0,('CA2 Detail'!P34-'Prior Year - CA2'!P34)/'Prior Year - CA2'!P34,0)</f>
        <v>0</v>
      </c>
      <c r="Q34" s="539">
        <f>IF('Prior Year - CA2'!Q34&gt;0,('CA2 Detail'!Q34-'Prior Year - CA2'!Q34)/'Prior Year - CA2'!Q34,0)</f>
        <v>0</v>
      </c>
      <c r="R34" s="539">
        <f>IF('Prior Year - CA2'!R34&gt;0,('CA2 Detail'!R34-'Prior Year - CA2'!R34)/'Prior Year - CA2'!R34,0)</f>
        <v>0</v>
      </c>
      <c r="S34" s="539">
        <f>IF('Prior Year - CA2'!S34&gt;0,('CA2 Detail'!S34-'Prior Year - CA2'!S34)/'Prior Year - CA2'!S34,0)</f>
        <v>0</v>
      </c>
      <c r="T34" s="539">
        <f>IF('Prior Year - CA2'!T34&gt;0,('CA2 Detail'!T34-'Prior Year - CA2'!T34)/'Prior Year - CA2'!T34,0)</f>
        <v>0</v>
      </c>
      <c r="U34" s="539">
        <f>IF('Prior Year - CA2'!U34&gt;0,('CA2 Detail'!U34-'Prior Year - CA2'!U34)/'Prior Year - CA2'!U34,0)</f>
        <v>0</v>
      </c>
      <c r="V34" s="539">
        <f>IF('Prior Year - CA2'!V34&gt;0,('CA2 Detail'!V34-'Prior Year - CA2'!V34)/'Prior Year - CA2'!V34,0)</f>
        <v>0</v>
      </c>
      <c r="W34" s="539">
        <f>IF('Prior Year - CA2'!W34&gt;0,('CA2 Detail'!W34-'Prior Year - CA2'!W34)/'Prior Year - CA2'!W34,0)</f>
        <v>0</v>
      </c>
      <c r="X34" s="539">
        <f>IF('Prior Year - CA2'!X34&gt;0,('CA2 Detail'!X34-'Prior Year - CA2'!X34)/'Prior Year - CA2'!X34,0)</f>
        <v>0</v>
      </c>
      <c r="Y34" s="539">
        <f>IF('Prior Year - CA2'!Y34&gt;0,('CA2 Detail'!Y34-'Prior Year - CA2'!Y34)/'Prior Year - CA2'!Y34,0)</f>
        <v>0</v>
      </c>
      <c r="Z34" s="539">
        <f>IF('Prior Year - CA2'!Z34&gt;0,('CA2 Detail'!Z34-'Prior Year - CA2'!Z34)/'Prior Year - CA2'!Z34,0)</f>
        <v>0</v>
      </c>
      <c r="AA34" s="539">
        <f>IF('Prior Year - CA2'!AA34&gt;0,('CA2 Detail'!AA34-'Prior Year - CA2'!AA34)/'Prior Year - CA2'!AA34,0)</f>
        <v>0</v>
      </c>
      <c r="AB34" s="539">
        <f>IF('Prior Year - CA2'!AB34&gt;0,('CA2 Detail'!AB34-'Prior Year - CA2'!AB34)/'Prior Year - CA2'!AB34,0)</f>
        <v>0</v>
      </c>
      <c r="AC34" s="35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55">
        <f>$P$63+$U$63</f>
        <v>0</v>
      </c>
    </row>
    <row r="35" spans="1:40" ht="15.75">
      <c r="A35" s="39"/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5"/>
      <c r="Q35" s="515"/>
      <c r="R35" s="515"/>
      <c r="S35" s="515"/>
      <c r="T35" s="515"/>
      <c r="U35" s="515"/>
      <c r="V35" s="515"/>
      <c r="W35" s="516"/>
      <c r="X35" s="516"/>
      <c r="Y35" s="517"/>
      <c r="Z35" s="517"/>
      <c r="AA35" s="517"/>
      <c r="AB35" s="517"/>
      <c r="AC35" s="35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55"/>
    </row>
    <row r="36" spans="1:40" ht="15.75">
      <c r="A36" s="39" t="s">
        <v>283</v>
      </c>
      <c r="B36" s="515"/>
      <c r="C36" s="515"/>
      <c r="D36" s="515"/>
      <c r="E36" s="515"/>
      <c r="F36" s="515"/>
      <c r="G36" s="515"/>
      <c r="H36" s="515"/>
      <c r="I36" s="515"/>
      <c r="J36" s="515"/>
      <c r="K36" s="515"/>
      <c r="L36" s="515"/>
      <c r="M36" s="515"/>
      <c r="N36" s="515"/>
      <c r="O36" s="515"/>
      <c r="P36" s="515"/>
      <c r="Q36" s="515"/>
      <c r="R36" s="515"/>
      <c r="S36" s="515"/>
      <c r="T36" s="515"/>
      <c r="U36" s="515"/>
      <c r="V36" s="515"/>
      <c r="W36" s="516"/>
      <c r="X36" s="516"/>
      <c r="Y36" s="517"/>
      <c r="Z36" s="517"/>
      <c r="AA36" s="517"/>
      <c r="AB36" s="517"/>
      <c r="AC36" s="35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55"/>
    </row>
    <row r="37" spans="1:40" ht="15.75">
      <c r="A37" s="39" t="s">
        <v>287</v>
      </c>
      <c r="B37" s="518"/>
      <c r="C37" s="518"/>
      <c r="D37" s="518"/>
      <c r="E37" s="518"/>
      <c r="F37" s="518"/>
      <c r="G37" s="518"/>
      <c r="H37" s="518"/>
      <c r="I37" s="518"/>
      <c r="J37" s="518"/>
      <c r="K37" s="515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516"/>
      <c r="X37" s="516"/>
      <c r="Y37" s="519"/>
      <c r="Z37" s="87"/>
      <c r="AA37" s="87"/>
      <c r="AB37" s="87"/>
      <c r="AC37" s="35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</row>
    <row r="38" spans="1:40">
      <c r="A38" s="35" t="s">
        <v>1</v>
      </c>
      <c r="B38" s="90">
        <f>IF('Prior Year - CA2'!B38&gt;0,('CA2 Detail'!B38-'Prior Year - CA2'!B38)/'Prior Year - CA2'!B38,0)</f>
        <v>0</v>
      </c>
      <c r="C38" s="90">
        <f>IF('Prior Year - CA2'!C38&gt;0,('CA2 Detail'!C38-'Prior Year - CA2'!C38)/'Prior Year - CA2'!C38,0)</f>
        <v>0</v>
      </c>
      <c r="D38" s="90">
        <f>IF('Prior Year - CA2'!D38&gt;0,('CA2 Detail'!D38-'Prior Year - CA2'!D38)/'Prior Year - CA2'!D38,0)</f>
        <v>0</v>
      </c>
      <c r="E38" s="90">
        <f>IF('Prior Year - CA2'!E38&gt;0,('CA2 Detail'!E38-'Prior Year - CA2'!E38)/'Prior Year - CA2'!E38,0)</f>
        <v>0</v>
      </c>
      <c r="F38" s="90">
        <f>IF('Prior Year - CA2'!F38&gt;0,('CA2 Detail'!F38-'Prior Year - CA2'!F38)/'Prior Year - CA2'!F38,0)</f>
        <v>0</v>
      </c>
      <c r="G38" s="90">
        <f>IF('Prior Year - CA2'!G38&gt;0,('CA2 Detail'!G38-'Prior Year - CA2'!G38)/'Prior Year - CA2'!G38,0)</f>
        <v>0</v>
      </c>
      <c r="H38" s="90">
        <f>IF('Prior Year - CA2'!H38&gt;0,('CA2 Detail'!H38-'Prior Year - CA2'!H38)/'Prior Year - CA2'!H38,0)</f>
        <v>0</v>
      </c>
      <c r="I38" s="90">
        <f>IF('Prior Year - CA2'!I38&gt;0,('CA2 Detail'!I38-'Prior Year - CA2'!I38)/'Prior Year - CA2'!I38,0)</f>
        <v>0</v>
      </c>
      <c r="J38" s="90">
        <f>IF('Prior Year - CA2'!J38&gt;0,('CA2 Detail'!J38-'Prior Year - CA2'!J38)/'Prior Year - CA2'!J38,0)</f>
        <v>0</v>
      </c>
      <c r="K38" s="90">
        <f>IF('Prior Year - CA2'!K38&gt;0,('CA2 Detail'!K38-'Prior Year - CA2'!K38)/'Prior Year - CA2'!K38,0)</f>
        <v>0</v>
      </c>
      <c r="L38" s="90">
        <f>IF('Prior Year - CA2'!L38&gt;0,('CA2 Detail'!L38-'Prior Year - CA2'!L38)/'Prior Year - CA2'!L38,0)</f>
        <v>0</v>
      </c>
      <c r="M38" s="90">
        <f>IF('Prior Year - CA2'!M38&gt;0,('CA2 Detail'!M38-'Prior Year - CA2'!M38)/'Prior Year - CA2'!M38,0)</f>
        <v>0</v>
      </c>
      <c r="N38" s="90">
        <f>IF('Prior Year - CA2'!N38&gt;0,('CA2 Detail'!N38-'Prior Year - CA2'!N38)/'Prior Year - CA2'!N38,0)</f>
        <v>0</v>
      </c>
      <c r="O38" s="90">
        <f>IF('Prior Year - CA2'!O38&gt;0,('CA2 Detail'!O38-'Prior Year - CA2'!O38)/'Prior Year - CA2'!O38,0)</f>
        <v>0</v>
      </c>
      <c r="P38" s="90">
        <f>IF('Prior Year - CA2'!P38&gt;0,('CA2 Detail'!P38-'Prior Year - CA2'!P38)/'Prior Year - CA2'!P38,0)</f>
        <v>0</v>
      </c>
      <c r="Q38" s="90">
        <f>IF('Prior Year - CA2'!Q38&gt;0,('CA2 Detail'!Q38-'Prior Year - CA2'!Q38)/'Prior Year - CA2'!Q38,0)</f>
        <v>0</v>
      </c>
      <c r="R38" s="90">
        <f>IF('Prior Year - CA2'!R38&gt;0,('CA2 Detail'!R38-'Prior Year - CA2'!R38)/'Prior Year - CA2'!R38,0)</f>
        <v>0</v>
      </c>
      <c r="S38" s="90">
        <f>IF('Prior Year - CA2'!S38&gt;0,('CA2 Detail'!S38-'Prior Year - CA2'!S38)/'Prior Year - CA2'!S38,0)</f>
        <v>0</v>
      </c>
      <c r="T38" s="90">
        <f>IF('Prior Year - CA2'!T38&gt;0,('CA2 Detail'!T38-'Prior Year - CA2'!T38)/'Prior Year - CA2'!T38,0)</f>
        <v>0</v>
      </c>
      <c r="U38" s="90">
        <f>IF('Prior Year - CA2'!U38&gt;0,('CA2 Detail'!U38-'Prior Year - CA2'!U38)/'Prior Year - CA2'!U38,0)</f>
        <v>0</v>
      </c>
      <c r="V38" s="90">
        <f>IF('Prior Year - CA2'!V38&gt;0,('CA2 Detail'!V38-'Prior Year - CA2'!V38)/'Prior Year - CA2'!V38,0)</f>
        <v>0</v>
      </c>
      <c r="W38" s="90">
        <f>IF('Prior Year - CA2'!W38&gt;0,('CA2 Detail'!W38-'Prior Year - CA2'!W38)/'Prior Year - CA2'!W38,0)</f>
        <v>0</v>
      </c>
      <c r="X38" s="90">
        <f>IF('Prior Year - CA2'!X38&gt;0,('CA2 Detail'!X38-'Prior Year - CA2'!X38)/'Prior Year - CA2'!X38,0)</f>
        <v>0</v>
      </c>
      <c r="Y38" s="90">
        <f>IF('Prior Year - CA2'!Y38&gt;0,('CA2 Detail'!Y38-'Prior Year - CA2'!Y38)/'Prior Year - CA2'!Y38,0)</f>
        <v>0</v>
      </c>
      <c r="Z38" s="90">
        <f>IF('Prior Year - CA2'!Z38&gt;0,('CA2 Detail'!Z38-'Prior Year - CA2'!Z38)/'Prior Year - CA2'!Z38,0)</f>
        <v>0</v>
      </c>
      <c r="AA38" s="90">
        <f>IF('Prior Year - CA2'!AA38&gt;0,('CA2 Detail'!AA38-'Prior Year - CA2'!AA38)/'Prior Year - CA2'!AA38,0)</f>
        <v>0</v>
      </c>
      <c r="AB38" s="514">
        <f>IF('Prior Year - CA2'!AB38&gt;0,('CA2 Detail'!AB38-'Prior Year - CA2'!AB38)/'Prior Year - CA2'!AB38,0)</f>
        <v>0</v>
      </c>
      <c r="AC38" s="35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</row>
    <row r="39" spans="1:40">
      <c r="A39" s="35" t="s">
        <v>2</v>
      </c>
      <c r="B39" s="90">
        <f>IF('Prior Year - CA2'!B39&gt;0,('CA2 Detail'!B39-'Prior Year - CA2'!B39)/'Prior Year - CA2'!B39,0)</f>
        <v>0</v>
      </c>
      <c r="C39" s="90">
        <f>IF('Prior Year - CA2'!C39&gt;0,('CA2 Detail'!C39-'Prior Year - CA2'!C39)/'Prior Year - CA2'!C39,0)</f>
        <v>0</v>
      </c>
      <c r="D39" s="90">
        <f>IF('Prior Year - CA2'!D39&gt;0,('CA2 Detail'!D39-'Prior Year - CA2'!D39)/'Prior Year - CA2'!D39,0)</f>
        <v>0</v>
      </c>
      <c r="E39" s="90">
        <f>IF('Prior Year - CA2'!E39&gt;0,('CA2 Detail'!E39-'Prior Year - CA2'!E39)/'Prior Year - CA2'!E39,0)</f>
        <v>0</v>
      </c>
      <c r="F39" s="90">
        <f>IF('Prior Year - CA2'!F39&gt;0,('CA2 Detail'!F39-'Prior Year - CA2'!F39)/'Prior Year - CA2'!F39,0)</f>
        <v>0</v>
      </c>
      <c r="G39" s="90">
        <f>IF('Prior Year - CA2'!G39&gt;0,('CA2 Detail'!G39-'Prior Year - CA2'!G39)/'Prior Year - CA2'!G39,0)</f>
        <v>0</v>
      </c>
      <c r="H39" s="90">
        <f>IF('Prior Year - CA2'!H39&gt;0,('CA2 Detail'!H39-'Prior Year - CA2'!H39)/'Prior Year - CA2'!H39,0)</f>
        <v>0</v>
      </c>
      <c r="I39" s="90">
        <f>IF('Prior Year - CA2'!I39&gt;0,('CA2 Detail'!I39-'Prior Year - CA2'!I39)/'Prior Year - CA2'!I39,0)</f>
        <v>0</v>
      </c>
      <c r="J39" s="90">
        <f>IF('Prior Year - CA2'!J39&gt;0,('CA2 Detail'!J39-'Prior Year - CA2'!J39)/'Prior Year - CA2'!J39,0)</f>
        <v>0</v>
      </c>
      <c r="K39" s="90">
        <f>IF('Prior Year - CA2'!K39&gt;0,('CA2 Detail'!K39-'Prior Year - CA2'!K39)/'Prior Year - CA2'!K39,0)</f>
        <v>0</v>
      </c>
      <c r="L39" s="90">
        <f>IF('Prior Year - CA2'!L39&gt;0,('CA2 Detail'!L39-'Prior Year - CA2'!L39)/'Prior Year - CA2'!L39,0)</f>
        <v>0</v>
      </c>
      <c r="M39" s="90">
        <f>IF('Prior Year - CA2'!M39&gt;0,('CA2 Detail'!M39-'Prior Year - CA2'!M39)/'Prior Year - CA2'!M39,0)</f>
        <v>0</v>
      </c>
      <c r="N39" s="90">
        <f>IF('Prior Year - CA2'!N39&gt;0,('CA2 Detail'!N39-'Prior Year - CA2'!N39)/'Prior Year - CA2'!N39,0)</f>
        <v>0</v>
      </c>
      <c r="O39" s="90">
        <f>IF('Prior Year - CA2'!O39&gt;0,('CA2 Detail'!O39-'Prior Year - CA2'!O39)/'Prior Year - CA2'!O39,0)</f>
        <v>0</v>
      </c>
      <c r="P39" s="90">
        <f>IF('Prior Year - CA2'!P39&gt;0,('CA2 Detail'!P39-'Prior Year - CA2'!P39)/'Prior Year - CA2'!P39,0)</f>
        <v>0</v>
      </c>
      <c r="Q39" s="90">
        <f>IF('Prior Year - CA2'!Q39&gt;0,('CA2 Detail'!Q39-'Prior Year - CA2'!Q39)/'Prior Year - CA2'!Q39,0)</f>
        <v>0</v>
      </c>
      <c r="R39" s="90">
        <f>IF('Prior Year - CA2'!R39&gt;0,('CA2 Detail'!R39-'Prior Year - CA2'!R39)/'Prior Year - CA2'!R39,0)</f>
        <v>0</v>
      </c>
      <c r="S39" s="90">
        <f>IF('Prior Year - CA2'!S39&gt;0,('CA2 Detail'!S39-'Prior Year - CA2'!S39)/'Prior Year - CA2'!S39,0)</f>
        <v>0</v>
      </c>
      <c r="T39" s="90">
        <f>IF('Prior Year - CA2'!T39&gt;0,('CA2 Detail'!T39-'Prior Year - CA2'!T39)/'Prior Year - CA2'!T39,0)</f>
        <v>0</v>
      </c>
      <c r="U39" s="90">
        <f>IF('Prior Year - CA2'!U39&gt;0,('CA2 Detail'!U39-'Prior Year - CA2'!U39)/'Prior Year - CA2'!U39,0)</f>
        <v>0</v>
      </c>
      <c r="V39" s="90">
        <f>IF('Prior Year - CA2'!V39&gt;0,('CA2 Detail'!V39-'Prior Year - CA2'!V39)/'Prior Year - CA2'!V39,0)</f>
        <v>0</v>
      </c>
      <c r="W39" s="90">
        <f>IF('Prior Year - CA2'!W39&gt;0,('CA2 Detail'!W39-'Prior Year - CA2'!W39)/'Prior Year - CA2'!W39,0)</f>
        <v>0</v>
      </c>
      <c r="X39" s="90">
        <f>IF('Prior Year - CA2'!X39&gt;0,('CA2 Detail'!X39-'Prior Year - CA2'!X39)/'Prior Year - CA2'!X39,0)</f>
        <v>0</v>
      </c>
      <c r="Y39" s="90">
        <f>IF('Prior Year - CA2'!Y39&gt;0,('CA2 Detail'!Y39-'Prior Year - CA2'!Y39)/'Prior Year - CA2'!Y39,0)</f>
        <v>0</v>
      </c>
      <c r="Z39" s="90">
        <f>IF('Prior Year - CA2'!Z39&gt;0,('CA2 Detail'!Z39-'Prior Year - CA2'!Z39)/'Prior Year - CA2'!Z39,0)</f>
        <v>0</v>
      </c>
      <c r="AA39" s="90">
        <f>IF('Prior Year - CA2'!AA39&gt;0,('CA2 Detail'!AA39-'Prior Year - CA2'!AA39)/'Prior Year - CA2'!AA39,0)</f>
        <v>0</v>
      </c>
      <c r="AB39" s="514">
        <f>IF('Prior Year - CA2'!AB39&gt;0,('CA2 Detail'!AB39-'Prior Year - CA2'!AB39)/'Prior Year - CA2'!AB39,0)</f>
        <v>0</v>
      </c>
      <c r="AC39" s="35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</row>
    <row r="40" spans="1:40">
      <c r="A40" s="35" t="s">
        <v>3</v>
      </c>
      <c r="B40" s="90">
        <f>IF('Prior Year - CA2'!B40&gt;0,('CA2 Detail'!B40-'Prior Year - CA2'!B40)/'Prior Year - CA2'!B40,0)</f>
        <v>0</v>
      </c>
      <c r="C40" s="90">
        <f>IF('Prior Year - CA2'!C40&gt;0,('CA2 Detail'!C40-'Prior Year - CA2'!C40)/'Prior Year - CA2'!C40,0)</f>
        <v>0</v>
      </c>
      <c r="D40" s="90">
        <f>IF('Prior Year - CA2'!D40&gt;0,('CA2 Detail'!D40-'Prior Year - CA2'!D40)/'Prior Year - CA2'!D40,0)</f>
        <v>0</v>
      </c>
      <c r="E40" s="90">
        <f>IF('Prior Year - CA2'!E40&gt;0,('CA2 Detail'!E40-'Prior Year - CA2'!E40)/'Prior Year - CA2'!E40,0)</f>
        <v>0</v>
      </c>
      <c r="F40" s="90">
        <f>IF('Prior Year - CA2'!F40&gt;0,('CA2 Detail'!F40-'Prior Year - CA2'!F40)/'Prior Year - CA2'!F40,0)</f>
        <v>0</v>
      </c>
      <c r="G40" s="90">
        <f>IF('Prior Year - CA2'!G40&gt;0,('CA2 Detail'!G40-'Prior Year - CA2'!G40)/'Prior Year - CA2'!G40,0)</f>
        <v>0</v>
      </c>
      <c r="H40" s="90">
        <f>IF('Prior Year - CA2'!H40&gt;0,('CA2 Detail'!H40-'Prior Year - CA2'!H40)/'Prior Year - CA2'!H40,0)</f>
        <v>0</v>
      </c>
      <c r="I40" s="90">
        <f>IF('Prior Year - CA2'!I40&gt;0,('CA2 Detail'!I40-'Prior Year - CA2'!I40)/'Prior Year - CA2'!I40,0)</f>
        <v>0</v>
      </c>
      <c r="J40" s="90">
        <f>IF('Prior Year - CA2'!J40&gt;0,('CA2 Detail'!J40-'Prior Year - CA2'!J40)/'Prior Year - CA2'!J40,0)</f>
        <v>0</v>
      </c>
      <c r="K40" s="90">
        <f>IF('Prior Year - CA2'!K40&gt;0,('CA2 Detail'!K40-'Prior Year - CA2'!K40)/'Prior Year - CA2'!K40,0)</f>
        <v>0</v>
      </c>
      <c r="L40" s="90">
        <f>IF('Prior Year - CA2'!L40&gt;0,('CA2 Detail'!L40-'Prior Year - CA2'!L40)/'Prior Year - CA2'!L40,0)</f>
        <v>0</v>
      </c>
      <c r="M40" s="90">
        <f>IF('Prior Year - CA2'!M40&gt;0,('CA2 Detail'!M40-'Prior Year - CA2'!M40)/'Prior Year - CA2'!M40,0)</f>
        <v>0</v>
      </c>
      <c r="N40" s="90">
        <f>IF('Prior Year - CA2'!N40&gt;0,('CA2 Detail'!N40-'Prior Year - CA2'!N40)/'Prior Year - CA2'!N40,0)</f>
        <v>0</v>
      </c>
      <c r="O40" s="90">
        <f>IF('Prior Year - CA2'!O40&gt;0,('CA2 Detail'!O40-'Prior Year - CA2'!O40)/'Prior Year - CA2'!O40,0)</f>
        <v>0</v>
      </c>
      <c r="P40" s="90">
        <f>IF('Prior Year - CA2'!P40&gt;0,('CA2 Detail'!P40-'Prior Year - CA2'!P40)/'Prior Year - CA2'!P40,0)</f>
        <v>0</v>
      </c>
      <c r="Q40" s="90">
        <f>IF('Prior Year - CA2'!Q40&gt;0,('CA2 Detail'!Q40-'Prior Year - CA2'!Q40)/'Prior Year - CA2'!Q40,0)</f>
        <v>0</v>
      </c>
      <c r="R40" s="90">
        <f>IF('Prior Year - CA2'!R40&gt;0,('CA2 Detail'!R40-'Prior Year - CA2'!R40)/'Prior Year - CA2'!R40,0)</f>
        <v>0</v>
      </c>
      <c r="S40" s="90">
        <f>IF('Prior Year - CA2'!S40&gt;0,('CA2 Detail'!S40-'Prior Year - CA2'!S40)/'Prior Year - CA2'!S40,0)</f>
        <v>0</v>
      </c>
      <c r="T40" s="90">
        <f>IF('Prior Year - CA2'!T40&gt;0,('CA2 Detail'!T40-'Prior Year - CA2'!T40)/'Prior Year - CA2'!T40,0)</f>
        <v>0</v>
      </c>
      <c r="U40" s="90">
        <f>IF('Prior Year - CA2'!U40&gt;0,('CA2 Detail'!U40-'Prior Year - CA2'!U40)/'Prior Year - CA2'!U40,0)</f>
        <v>0</v>
      </c>
      <c r="V40" s="90">
        <f>IF('Prior Year - CA2'!V40&gt;0,('CA2 Detail'!V40-'Prior Year - CA2'!V40)/'Prior Year - CA2'!V40,0)</f>
        <v>0</v>
      </c>
      <c r="W40" s="90">
        <f>IF('Prior Year - CA2'!W40&gt;0,('CA2 Detail'!W40-'Prior Year - CA2'!W40)/'Prior Year - CA2'!W40,0)</f>
        <v>0</v>
      </c>
      <c r="X40" s="90">
        <f>IF('Prior Year - CA2'!X40&gt;0,('CA2 Detail'!X40-'Prior Year - CA2'!X40)/'Prior Year - CA2'!X40,0)</f>
        <v>0</v>
      </c>
      <c r="Y40" s="90">
        <f>IF('Prior Year - CA2'!Y40&gt;0,('CA2 Detail'!Y40-'Prior Year - CA2'!Y40)/'Prior Year - CA2'!Y40,0)</f>
        <v>0</v>
      </c>
      <c r="Z40" s="90">
        <f>IF('Prior Year - CA2'!Z40&gt;0,('CA2 Detail'!Z40-'Prior Year - CA2'!Z40)/'Prior Year - CA2'!Z40,0)</f>
        <v>0</v>
      </c>
      <c r="AA40" s="90">
        <f>IF('Prior Year - CA2'!AA40&gt;0,('CA2 Detail'!AA40-'Prior Year - CA2'!AA40)/'Prior Year - CA2'!AA40,0)</f>
        <v>0</v>
      </c>
      <c r="AB40" s="514">
        <f>IF('Prior Year - CA2'!AB40&gt;0,('CA2 Detail'!AB40-'Prior Year - CA2'!AB40)/'Prior Year - CA2'!AB40,0)</f>
        <v>0</v>
      </c>
      <c r="AC40" s="35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</row>
    <row r="41" spans="1:40">
      <c r="A41" s="35" t="s">
        <v>4</v>
      </c>
      <c r="B41" s="90">
        <f>IF('Prior Year - CA2'!B41&gt;0,('CA2 Detail'!B41-'Prior Year - CA2'!B41)/'Prior Year - CA2'!B41,0)</f>
        <v>0</v>
      </c>
      <c r="C41" s="90">
        <f>IF('Prior Year - CA2'!C41&gt;0,('CA2 Detail'!C41-'Prior Year - CA2'!C41)/'Prior Year - CA2'!C41,0)</f>
        <v>0</v>
      </c>
      <c r="D41" s="90">
        <f>IF('Prior Year - CA2'!D41&gt;0,('CA2 Detail'!D41-'Prior Year - CA2'!D41)/'Prior Year - CA2'!D41,0)</f>
        <v>0</v>
      </c>
      <c r="E41" s="90">
        <f>IF('Prior Year - CA2'!E41&gt;0,('CA2 Detail'!E41-'Prior Year - CA2'!E41)/'Prior Year - CA2'!E41,0)</f>
        <v>0</v>
      </c>
      <c r="F41" s="90">
        <f>IF('Prior Year - CA2'!F41&gt;0,('CA2 Detail'!F41-'Prior Year - CA2'!F41)/'Prior Year - CA2'!F41,0)</f>
        <v>0</v>
      </c>
      <c r="G41" s="90">
        <f>IF('Prior Year - CA2'!G41&gt;0,('CA2 Detail'!G41-'Prior Year - CA2'!G41)/'Prior Year - CA2'!G41,0)</f>
        <v>0</v>
      </c>
      <c r="H41" s="90">
        <f>IF('Prior Year - CA2'!H41&gt;0,('CA2 Detail'!H41-'Prior Year - CA2'!H41)/'Prior Year - CA2'!H41,0)</f>
        <v>0</v>
      </c>
      <c r="I41" s="90">
        <f>IF('Prior Year - CA2'!I41&gt;0,('CA2 Detail'!I41-'Prior Year - CA2'!I41)/'Prior Year - CA2'!I41,0)</f>
        <v>0</v>
      </c>
      <c r="J41" s="90">
        <f>IF('Prior Year - CA2'!J41&gt;0,('CA2 Detail'!J41-'Prior Year - CA2'!J41)/'Prior Year - CA2'!J41,0)</f>
        <v>0</v>
      </c>
      <c r="K41" s="90">
        <f>IF('Prior Year - CA2'!K41&gt;0,('CA2 Detail'!K41-'Prior Year - CA2'!K41)/'Prior Year - CA2'!K41,0)</f>
        <v>0</v>
      </c>
      <c r="L41" s="90">
        <f>IF('Prior Year - CA2'!L41&gt;0,('CA2 Detail'!L41-'Prior Year - CA2'!L41)/'Prior Year - CA2'!L41,0)</f>
        <v>0</v>
      </c>
      <c r="M41" s="90">
        <f>IF('Prior Year - CA2'!M41&gt;0,('CA2 Detail'!M41-'Prior Year - CA2'!M41)/'Prior Year - CA2'!M41,0)</f>
        <v>0</v>
      </c>
      <c r="N41" s="90">
        <f>IF('Prior Year - CA2'!N41&gt;0,('CA2 Detail'!N41-'Prior Year - CA2'!N41)/'Prior Year - CA2'!N41,0)</f>
        <v>0</v>
      </c>
      <c r="O41" s="90">
        <f>IF('Prior Year - CA2'!O41&gt;0,('CA2 Detail'!O41-'Prior Year - CA2'!O41)/'Prior Year - CA2'!O41,0)</f>
        <v>0</v>
      </c>
      <c r="P41" s="90">
        <f>IF('Prior Year - CA2'!P41&gt;0,('CA2 Detail'!P41-'Prior Year - CA2'!P41)/'Prior Year - CA2'!P41,0)</f>
        <v>0</v>
      </c>
      <c r="Q41" s="90">
        <f>IF('Prior Year - CA2'!Q41&gt;0,('CA2 Detail'!Q41-'Prior Year - CA2'!Q41)/'Prior Year - CA2'!Q41,0)</f>
        <v>0</v>
      </c>
      <c r="R41" s="90">
        <f>IF('Prior Year - CA2'!R41&gt;0,('CA2 Detail'!R41-'Prior Year - CA2'!R41)/'Prior Year - CA2'!R41,0)</f>
        <v>0</v>
      </c>
      <c r="S41" s="90">
        <f>IF('Prior Year - CA2'!S41&gt;0,('CA2 Detail'!S41-'Prior Year - CA2'!S41)/'Prior Year - CA2'!S41,0)</f>
        <v>0</v>
      </c>
      <c r="T41" s="90">
        <f>IF('Prior Year - CA2'!T41&gt;0,('CA2 Detail'!T41-'Prior Year - CA2'!T41)/'Prior Year - CA2'!T41,0)</f>
        <v>0</v>
      </c>
      <c r="U41" s="90">
        <f>IF('Prior Year - CA2'!U41&gt;0,('CA2 Detail'!U41-'Prior Year - CA2'!U41)/'Prior Year - CA2'!U41,0)</f>
        <v>0</v>
      </c>
      <c r="V41" s="90">
        <f>IF('Prior Year - CA2'!V41&gt;0,('CA2 Detail'!V41-'Prior Year - CA2'!V41)/'Prior Year - CA2'!V41,0)</f>
        <v>0</v>
      </c>
      <c r="W41" s="90">
        <f>IF('Prior Year - CA2'!W41&gt;0,('CA2 Detail'!W41-'Prior Year - CA2'!W41)/'Prior Year - CA2'!W41,0)</f>
        <v>0</v>
      </c>
      <c r="X41" s="90">
        <f>IF('Prior Year - CA2'!X41&gt;0,('CA2 Detail'!X41-'Prior Year - CA2'!X41)/'Prior Year - CA2'!X41,0)</f>
        <v>0</v>
      </c>
      <c r="Y41" s="90">
        <f>IF('Prior Year - CA2'!Y41&gt;0,('CA2 Detail'!Y41-'Prior Year - CA2'!Y41)/'Prior Year - CA2'!Y41,0)</f>
        <v>0</v>
      </c>
      <c r="Z41" s="90">
        <f>IF('Prior Year - CA2'!Z41&gt;0,('CA2 Detail'!Z41-'Prior Year - CA2'!Z41)/'Prior Year - CA2'!Z41,0)</f>
        <v>0</v>
      </c>
      <c r="AA41" s="90">
        <f>IF('Prior Year - CA2'!AA41&gt;0,('CA2 Detail'!AA41-'Prior Year - CA2'!AA41)/'Prior Year - CA2'!AA41,0)</f>
        <v>0</v>
      </c>
      <c r="AB41" s="514">
        <f>IF('Prior Year - CA2'!AB41&gt;0,('CA2 Detail'!AB41-'Prior Year - CA2'!AB41)/'Prior Year - CA2'!AB41,0)</f>
        <v>0</v>
      </c>
      <c r="AC41" s="35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</row>
    <row r="42" spans="1:40">
      <c r="A42" s="35" t="s">
        <v>5</v>
      </c>
      <c r="B42" s="90">
        <f>IF('Prior Year - CA2'!B42&gt;0,('CA2 Detail'!B42-'Prior Year - CA2'!B42)/'Prior Year - CA2'!B42,0)</f>
        <v>0</v>
      </c>
      <c r="C42" s="90">
        <f>IF('Prior Year - CA2'!C42&gt;0,('CA2 Detail'!C42-'Prior Year - CA2'!C42)/'Prior Year - CA2'!C42,0)</f>
        <v>0</v>
      </c>
      <c r="D42" s="90">
        <f>IF('Prior Year - CA2'!D42&gt;0,('CA2 Detail'!D42-'Prior Year - CA2'!D42)/'Prior Year - CA2'!D42,0)</f>
        <v>0</v>
      </c>
      <c r="E42" s="90">
        <f>IF('Prior Year - CA2'!E42&gt;0,('CA2 Detail'!E42-'Prior Year - CA2'!E42)/'Prior Year - CA2'!E42,0)</f>
        <v>0</v>
      </c>
      <c r="F42" s="90">
        <f>IF('Prior Year - CA2'!F42&gt;0,('CA2 Detail'!F42-'Prior Year - CA2'!F42)/'Prior Year - CA2'!F42,0)</f>
        <v>0</v>
      </c>
      <c r="G42" s="90">
        <f>IF('Prior Year - CA2'!G42&gt;0,('CA2 Detail'!G42-'Prior Year - CA2'!G42)/'Prior Year - CA2'!G42,0)</f>
        <v>0</v>
      </c>
      <c r="H42" s="90">
        <f>IF('Prior Year - CA2'!H42&gt;0,('CA2 Detail'!H42-'Prior Year - CA2'!H42)/'Prior Year - CA2'!H42,0)</f>
        <v>0</v>
      </c>
      <c r="I42" s="90">
        <f>IF('Prior Year - CA2'!I42&gt;0,('CA2 Detail'!I42-'Prior Year - CA2'!I42)/'Prior Year - CA2'!I42,0)</f>
        <v>0</v>
      </c>
      <c r="J42" s="90">
        <f>IF('Prior Year - CA2'!J42&gt;0,('CA2 Detail'!J42-'Prior Year - CA2'!J42)/'Prior Year - CA2'!J42,0)</f>
        <v>0</v>
      </c>
      <c r="K42" s="90">
        <f>IF('Prior Year - CA2'!K42&gt;0,('CA2 Detail'!K42-'Prior Year - CA2'!K42)/'Prior Year - CA2'!K42,0)</f>
        <v>0</v>
      </c>
      <c r="L42" s="90">
        <f>IF('Prior Year - CA2'!L42&gt;0,('CA2 Detail'!L42-'Prior Year - CA2'!L42)/'Prior Year - CA2'!L42,0)</f>
        <v>0</v>
      </c>
      <c r="M42" s="90">
        <f>IF('Prior Year - CA2'!M42&gt;0,('CA2 Detail'!M42-'Prior Year - CA2'!M42)/'Prior Year - CA2'!M42,0)</f>
        <v>0</v>
      </c>
      <c r="N42" s="90">
        <f>IF('Prior Year - CA2'!N42&gt;0,('CA2 Detail'!N42-'Prior Year - CA2'!N42)/'Prior Year - CA2'!N42,0)</f>
        <v>0</v>
      </c>
      <c r="O42" s="90">
        <f>IF('Prior Year - CA2'!O42&gt;0,('CA2 Detail'!O42-'Prior Year - CA2'!O42)/'Prior Year - CA2'!O42,0)</f>
        <v>0</v>
      </c>
      <c r="P42" s="90">
        <f>IF('Prior Year - CA2'!P42&gt;0,('CA2 Detail'!P42-'Prior Year - CA2'!P42)/'Prior Year - CA2'!P42,0)</f>
        <v>0</v>
      </c>
      <c r="Q42" s="90">
        <f>IF('Prior Year - CA2'!Q42&gt;0,('CA2 Detail'!Q42-'Prior Year - CA2'!Q42)/'Prior Year - CA2'!Q42,0)</f>
        <v>0</v>
      </c>
      <c r="R42" s="90">
        <f>IF('Prior Year - CA2'!R42&gt;0,('CA2 Detail'!R42-'Prior Year - CA2'!R42)/'Prior Year - CA2'!R42,0)</f>
        <v>0</v>
      </c>
      <c r="S42" s="90">
        <f>IF('Prior Year - CA2'!S42&gt;0,('CA2 Detail'!S42-'Prior Year - CA2'!S42)/'Prior Year - CA2'!S42,0)</f>
        <v>0</v>
      </c>
      <c r="T42" s="90">
        <f>IF('Prior Year - CA2'!T42&gt;0,('CA2 Detail'!T42-'Prior Year - CA2'!T42)/'Prior Year - CA2'!T42,0)</f>
        <v>0</v>
      </c>
      <c r="U42" s="90">
        <f>IF('Prior Year - CA2'!U42&gt;0,('CA2 Detail'!U42-'Prior Year - CA2'!U42)/'Prior Year - CA2'!U42,0)</f>
        <v>0</v>
      </c>
      <c r="V42" s="90">
        <f>IF('Prior Year - CA2'!V42&gt;0,('CA2 Detail'!V42-'Prior Year - CA2'!V42)/'Prior Year - CA2'!V42,0)</f>
        <v>0</v>
      </c>
      <c r="W42" s="90">
        <f>IF('Prior Year - CA2'!W42&gt;0,('CA2 Detail'!W42-'Prior Year - CA2'!W42)/'Prior Year - CA2'!W42,0)</f>
        <v>0</v>
      </c>
      <c r="X42" s="90">
        <f>IF('Prior Year - CA2'!X42&gt;0,('CA2 Detail'!X42-'Prior Year - CA2'!X42)/'Prior Year - CA2'!X42,0)</f>
        <v>0</v>
      </c>
      <c r="Y42" s="90">
        <f>IF('Prior Year - CA2'!Y42&gt;0,('CA2 Detail'!Y42-'Prior Year - CA2'!Y42)/'Prior Year - CA2'!Y42,0)</f>
        <v>0</v>
      </c>
      <c r="Z42" s="90">
        <f>IF('Prior Year - CA2'!Z42&gt;0,('CA2 Detail'!Z42-'Prior Year - CA2'!Z42)/'Prior Year - CA2'!Z42,0)</f>
        <v>0</v>
      </c>
      <c r="AA42" s="90">
        <f>IF('Prior Year - CA2'!AA42&gt;0,('CA2 Detail'!AA42-'Prior Year - CA2'!AA42)/'Prior Year - CA2'!AA42,0)</f>
        <v>0</v>
      </c>
      <c r="AB42" s="514">
        <f>IF('Prior Year - CA2'!AB42&gt;0,('CA2 Detail'!AB42-'Prior Year - CA2'!AB42)/'Prior Year - CA2'!AB42,0)</f>
        <v>0</v>
      </c>
      <c r="AC42" s="35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</row>
    <row r="43" spans="1:40">
      <c r="A43" s="35" t="s">
        <v>6</v>
      </c>
      <c r="B43" s="90">
        <f>IF('Prior Year - CA2'!B43&gt;0,('CA2 Detail'!B43-'Prior Year - CA2'!B43)/'Prior Year - CA2'!B43,0)</f>
        <v>0</v>
      </c>
      <c r="C43" s="90">
        <f>IF('Prior Year - CA2'!C43&gt;0,('CA2 Detail'!C43-'Prior Year - CA2'!C43)/'Prior Year - CA2'!C43,0)</f>
        <v>0</v>
      </c>
      <c r="D43" s="90">
        <f>IF('Prior Year - CA2'!D43&gt;0,('CA2 Detail'!D43-'Prior Year - CA2'!D43)/'Prior Year - CA2'!D43,0)</f>
        <v>0</v>
      </c>
      <c r="E43" s="90">
        <f>IF('Prior Year - CA2'!E43&gt;0,('CA2 Detail'!E43-'Prior Year - CA2'!E43)/'Prior Year - CA2'!E43,0)</f>
        <v>0</v>
      </c>
      <c r="F43" s="90">
        <f>IF('Prior Year - CA2'!F43&gt;0,('CA2 Detail'!F43-'Prior Year - CA2'!F43)/'Prior Year - CA2'!F43,0)</f>
        <v>0</v>
      </c>
      <c r="G43" s="90">
        <f>IF('Prior Year - CA2'!G43&gt;0,('CA2 Detail'!G43-'Prior Year - CA2'!G43)/'Prior Year - CA2'!G43,0)</f>
        <v>0</v>
      </c>
      <c r="H43" s="90">
        <f>IF('Prior Year - CA2'!H43&gt;0,('CA2 Detail'!H43-'Prior Year - CA2'!H43)/'Prior Year - CA2'!H43,0)</f>
        <v>0</v>
      </c>
      <c r="I43" s="90">
        <f>IF('Prior Year - CA2'!I43&gt;0,('CA2 Detail'!I43-'Prior Year - CA2'!I43)/'Prior Year - CA2'!I43,0)</f>
        <v>0</v>
      </c>
      <c r="J43" s="90">
        <f>IF('Prior Year - CA2'!J43&gt;0,('CA2 Detail'!J43-'Prior Year - CA2'!J43)/'Prior Year - CA2'!J43,0)</f>
        <v>0</v>
      </c>
      <c r="K43" s="90">
        <f>IF('Prior Year - CA2'!K43&gt;0,('CA2 Detail'!K43-'Prior Year - CA2'!K43)/'Prior Year - CA2'!K43,0)</f>
        <v>0</v>
      </c>
      <c r="L43" s="90">
        <f>IF('Prior Year - CA2'!L43&gt;0,('CA2 Detail'!L43-'Prior Year - CA2'!L43)/'Prior Year - CA2'!L43,0)</f>
        <v>0</v>
      </c>
      <c r="M43" s="90">
        <f>IF('Prior Year - CA2'!M43&gt;0,('CA2 Detail'!M43-'Prior Year - CA2'!M43)/'Prior Year - CA2'!M43,0)</f>
        <v>0</v>
      </c>
      <c r="N43" s="90">
        <f>IF('Prior Year - CA2'!N43&gt;0,('CA2 Detail'!N43-'Prior Year - CA2'!N43)/'Prior Year - CA2'!N43,0)</f>
        <v>0</v>
      </c>
      <c r="O43" s="90">
        <f>IF('Prior Year - CA2'!O43&gt;0,('CA2 Detail'!O43-'Prior Year - CA2'!O43)/'Prior Year - CA2'!O43,0)</f>
        <v>0</v>
      </c>
      <c r="P43" s="90">
        <f>IF('Prior Year - CA2'!P43&gt;0,('CA2 Detail'!P43-'Prior Year - CA2'!P43)/'Prior Year - CA2'!P43,0)</f>
        <v>0</v>
      </c>
      <c r="Q43" s="90">
        <f>IF('Prior Year - CA2'!Q43&gt;0,('CA2 Detail'!Q43-'Prior Year - CA2'!Q43)/'Prior Year - CA2'!Q43,0)</f>
        <v>0</v>
      </c>
      <c r="R43" s="90">
        <f>IF('Prior Year - CA2'!R43&gt;0,('CA2 Detail'!R43-'Prior Year - CA2'!R43)/'Prior Year - CA2'!R43,0)</f>
        <v>0</v>
      </c>
      <c r="S43" s="90">
        <f>IF('Prior Year - CA2'!S43&gt;0,('CA2 Detail'!S43-'Prior Year - CA2'!S43)/'Prior Year - CA2'!S43,0)</f>
        <v>0</v>
      </c>
      <c r="T43" s="90">
        <f>IF('Prior Year - CA2'!T43&gt;0,('CA2 Detail'!T43-'Prior Year - CA2'!T43)/'Prior Year - CA2'!T43,0)</f>
        <v>0</v>
      </c>
      <c r="U43" s="90">
        <f>IF('Prior Year - CA2'!U43&gt;0,('CA2 Detail'!U43-'Prior Year - CA2'!U43)/'Prior Year - CA2'!U43,0)</f>
        <v>0</v>
      </c>
      <c r="V43" s="90">
        <f>IF('Prior Year - CA2'!V43&gt;0,('CA2 Detail'!V43-'Prior Year - CA2'!V43)/'Prior Year - CA2'!V43,0)</f>
        <v>0</v>
      </c>
      <c r="W43" s="90">
        <f>IF('Prior Year - CA2'!W43&gt;0,('CA2 Detail'!W43-'Prior Year - CA2'!W43)/'Prior Year - CA2'!W43,0)</f>
        <v>0</v>
      </c>
      <c r="X43" s="90">
        <f>IF('Prior Year - CA2'!X43&gt;0,('CA2 Detail'!X43-'Prior Year - CA2'!X43)/'Prior Year - CA2'!X43,0)</f>
        <v>0</v>
      </c>
      <c r="Y43" s="90">
        <f>IF('Prior Year - CA2'!Y43&gt;0,('CA2 Detail'!Y43-'Prior Year - CA2'!Y43)/'Prior Year - CA2'!Y43,0)</f>
        <v>0</v>
      </c>
      <c r="Z43" s="90">
        <f>IF('Prior Year - CA2'!Z43&gt;0,('CA2 Detail'!Z43-'Prior Year - CA2'!Z43)/'Prior Year - CA2'!Z43,0)</f>
        <v>0</v>
      </c>
      <c r="AA43" s="90">
        <f>IF('Prior Year - CA2'!AA43&gt;0,('CA2 Detail'!AA43-'Prior Year - CA2'!AA43)/'Prior Year - CA2'!AA43,0)</f>
        <v>0</v>
      </c>
      <c r="AB43" s="514">
        <f>IF('Prior Year - CA2'!AB43&gt;0,('CA2 Detail'!AB43-'Prior Year - CA2'!AB43)/'Prior Year - CA2'!AB43,0)</f>
        <v>0</v>
      </c>
      <c r="AC43" s="35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</row>
    <row r="44" spans="1:40">
      <c r="A44" s="35" t="s">
        <v>7</v>
      </c>
      <c r="B44" s="90">
        <f>IF('Prior Year - CA2'!B44&gt;0,('CA2 Detail'!B44-'Prior Year - CA2'!B44)/'Prior Year - CA2'!B44,0)</f>
        <v>0</v>
      </c>
      <c r="C44" s="90">
        <f>IF('Prior Year - CA2'!C44&gt;0,('CA2 Detail'!C44-'Prior Year - CA2'!C44)/'Prior Year - CA2'!C44,0)</f>
        <v>0</v>
      </c>
      <c r="D44" s="90">
        <f>IF('Prior Year - CA2'!D44&gt;0,('CA2 Detail'!D44-'Prior Year - CA2'!D44)/'Prior Year - CA2'!D44,0)</f>
        <v>0</v>
      </c>
      <c r="E44" s="90">
        <f>IF('Prior Year - CA2'!E44&gt;0,('CA2 Detail'!E44-'Prior Year - CA2'!E44)/'Prior Year - CA2'!E44,0)</f>
        <v>0</v>
      </c>
      <c r="F44" s="90">
        <f>IF('Prior Year - CA2'!F44&gt;0,('CA2 Detail'!F44-'Prior Year - CA2'!F44)/'Prior Year - CA2'!F44,0)</f>
        <v>0</v>
      </c>
      <c r="G44" s="90">
        <f>IF('Prior Year - CA2'!G44&gt;0,('CA2 Detail'!G44-'Prior Year - CA2'!G44)/'Prior Year - CA2'!G44,0)</f>
        <v>0</v>
      </c>
      <c r="H44" s="90">
        <f>IF('Prior Year - CA2'!H44&gt;0,('CA2 Detail'!H44-'Prior Year - CA2'!H44)/'Prior Year - CA2'!H44,0)</f>
        <v>0</v>
      </c>
      <c r="I44" s="90">
        <f>IF('Prior Year - CA2'!I44&gt;0,('CA2 Detail'!I44-'Prior Year - CA2'!I44)/'Prior Year - CA2'!I44,0)</f>
        <v>0</v>
      </c>
      <c r="J44" s="90">
        <f>IF('Prior Year - CA2'!J44&gt;0,('CA2 Detail'!J44-'Prior Year - CA2'!J44)/'Prior Year - CA2'!J44,0)</f>
        <v>0</v>
      </c>
      <c r="K44" s="90">
        <f>IF('Prior Year - CA2'!K44&gt;0,('CA2 Detail'!K44-'Prior Year - CA2'!K44)/'Prior Year - CA2'!K44,0)</f>
        <v>0</v>
      </c>
      <c r="L44" s="90">
        <f>IF('Prior Year - CA2'!L44&gt;0,('CA2 Detail'!L44-'Prior Year - CA2'!L44)/'Prior Year - CA2'!L44,0)</f>
        <v>0</v>
      </c>
      <c r="M44" s="90">
        <f>IF('Prior Year - CA2'!M44&gt;0,('CA2 Detail'!M44-'Prior Year - CA2'!M44)/'Prior Year - CA2'!M44,0)</f>
        <v>0</v>
      </c>
      <c r="N44" s="90">
        <f>IF('Prior Year - CA2'!N44&gt;0,('CA2 Detail'!N44-'Prior Year - CA2'!N44)/'Prior Year - CA2'!N44,0)</f>
        <v>0</v>
      </c>
      <c r="O44" s="90">
        <f>IF('Prior Year - CA2'!O44&gt;0,('CA2 Detail'!O44-'Prior Year - CA2'!O44)/'Prior Year - CA2'!O44,0)</f>
        <v>0</v>
      </c>
      <c r="P44" s="90">
        <f>IF('Prior Year - CA2'!P44&gt;0,('CA2 Detail'!P44-'Prior Year - CA2'!P44)/'Prior Year - CA2'!P44,0)</f>
        <v>0</v>
      </c>
      <c r="Q44" s="90">
        <f>IF('Prior Year - CA2'!Q44&gt;0,('CA2 Detail'!Q44-'Prior Year - CA2'!Q44)/'Prior Year - CA2'!Q44,0)</f>
        <v>0</v>
      </c>
      <c r="R44" s="90">
        <f>IF('Prior Year - CA2'!R44&gt;0,('CA2 Detail'!R44-'Prior Year - CA2'!R44)/'Prior Year - CA2'!R44,0)</f>
        <v>0</v>
      </c>
      <c r="S44" s="90">
        <f>IF('Prior Year - CA2'!S44&gt;0,('CA2 Detail'!S44-'Prior Year - CA2'!S44)/'Prior Year - CA2'!S44,0)</f>
        <v>0</v>
      </c>
      <c r="T44" s="90">
        <f>IF('Prior Year - CA2'!T44&gt;0,('CA2 Detail'!T44-'Prior Year - CA2'!T44)/'Prior Year - CA2'!T44,0)</f>
        <v>0</v>
      </c>
      <c r="U44" s="90">
        <f>IF('Prior Year - CA2'!U44&gt;0,('CA2 Detail'!U44-'Prior Year - CA2'!U44)/'Prior Year - CA2'!U44,0)</f>
        <v>0</v>
      </c>
      <c r="V44" s="90">
        <f>IF('Prior Year - CA2'!V44&gt;0,('CA2 Detail'!V44-'Prior Year - CA2'!V44)/'Prior Year - CA2'!V44,0)</f>
        <v>0</v>
      </c>
      <c r="W44" s="90">
        <f>IF('Prior Year - CA2'!W44&gt;0,('CA2 Detail'!W44-'Prior Year - CA2'!W44)/'Prior Year - CA2'!W44,0)</f>
        <v>0</v>
      </c>
      <c r="X44" s="90">
        <f>IF('Prior Year - CA2'!X44&gt;0,('CA2 Detail'!X44-'Prior Year - CA2'!X44)/'Prior Year - CA2'!X44,0)</f>
        <v>0</v>
      </c>
      <c r="Y44" s="90">
        <f>IF('Prior Year - CA2'!Y44&gt;0,('CA2 Detail'!Y44-'Prior Year - CA2'!Y44)/'Prior Year - CA2'!Y44,0)</f>
        <v>0</v>
      </c>
      <c r="Z44" s="90">
        <f>IF('Prior Year - CA2'!Z44&gt;0,('CA2 Detail'!Z44-'Prior Year - CA2'!Z44)/'Prior Year - CA2'!Z44,0)</f>
        <v>0</v>
      </c>
      <c r="AA44" s="90">
        <f>IF('Prior Year - CA2'!AA44&gt;0,('CA2 Detail'!AA44-'Prior Year - CA2'!AA44)/'Prior Year - CA2'!AA44,0)</f>
        <v>0</v>
      </c>
      <c r="AB44" s="514">
        <f>IF('Prior Year - CA2'!AB44&gt;0,('CA2 Detail'!AB44-'Prior Year - CA2'!AB44)/'Prior Year - CA2'!AB44,0)</f>
        <v>0</v>
      </c>
      <c r="AC44" s="35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</row>
    <row r="45" spans="1:40">
      <c r="A45" s="35" t="s">
        <v>8</v>
      </c>
      <c r="B45" s="90">
        <f>IF('Prior Year - CA2'!B45&gt;0,('CA2 Detail'!B45-'Prior Year - CA2'!B45)/'Prior Year - CA2'!B45,0)</f>
        <v>0</v>
      </c>
      <c r="C45" s="90">
        <f>IF('Prior Year - CA2'!C45&gt;0,('CA2 Detail'!C45-'Prior Year - CA2'!C45)/'Prior Year - CA2'!C45,0)</f>
        <v>0</v>
      </c>
      <c r="D45" s="90">
        <f>IF('Prior Year - CA2'!D45&gt;0,('CA2 Detail'!D45-'Prior Year - CA2'!D45)/'Prior Year - CA2'!D45,0)</f>
        <v>0</v>
      </c>
      <c r="E45" s="90">
        <f>IF('Prior Year - CA2'!E45&gt;0,('CA2 Detail'!E45-'Prior Year - CA2'!E45)/'Prior Year - CA2'!E45,0)</f>
        <v>0</v>
      </c>
      <c r="F45" s="90">
        <f>IF('Prior Year - CA2'!F45&gt;0,('CA2 Detail'!F45-'Prior Year - CA2'!F45)/'Prior Year - CA2'!F45,0)</f>
        <v>0</v>
      </c>
      <c r="G45" s="90">
        <f>IF('Prior Year - CA2'!G45&gt;0,('CA2 Detail'!G45-'Prior Year - CA2'!G45)/'Prior Year - CA2'!G45,0)</f>
        <v>0</v>
      </c>
      <c r="H45" s="90">
        <f>IF('Prior Year - CA2'!H45&gt;0,('CA2 Detail'!H45-'Prior Year - CA2'!H45)/'Prior Year - CA2'!H45,0)</f>
        <v>0</v>
      </c>
      <c r="I45" s="90">
        <f>IF('Prior Year - CA2'!I45&gt;0,('CA2 Detail'!I45-'Prior Year - CA2'!I45)/'Prior Year - CA2'!I45,0)</f>
        <v>0</v>
      </c>
      <c r="J45" s="90">
        <f>IF('Prior Year - CA2'!J45&gt;0,('CA2 Detail'!J45-'Prior Year - CA2'!J45)/'Prior Year - CA2'!J45,0)</f>
        <v>0</v>
      </c>
      <c r="K45" s="90">
        <f>IF('Prior Year - CA2'!K45&gt;0,('CA2 Detail'!K45-'Prior Year - CA2'!K45)/'Prior Year - CA2'!K45,0)</f>
        <v>0</v>
      </c>
      <c r="L45" s="90">
        <f>IF('Prior Year - CA2'!L45&gt;0,('CA2 Detail'!L45-'Prior Year - CA2'!L45)/'Prior Year - CA2'!L45,0)</f>
        <v>0</v>
      </c>
      <c r="M45" s="90">
        <f>IF('Prior Year - CA2'!M45&gt;0,('CA2 Detail'!M45-'Prior Year - CA2'!M45)/'Prior Year - CA2'!M45,0)</f>
        <v>0</v>
      </c>
      <c r="N45" s="90">
        <f>IF('Prior Year - CA2'!N45&gt;0,('CA2 Detail'!N45-'Prior Year - CA2'!N45)/'Prior Year - CA2'!N45,0)</f>
        <v>0</v>
      </c>
      <c r="O45" s="90">
        <f>IF('Prior Year - CA2'!O45&gt;0,('CA2 Detail'!O45-'Prior Year - CA2'!O45)/'Prior Year - CA2'!O45,0)</f>
        <v>0</v>
      </c>
      <c r="P45" s="90">
        <f>IF('Prior Year - CA2'!P45&gt;0,('CA2 Detail'!P45-'Prior Year - CA2'!P45)/'Prior Year - CA2'!P45,0)</f>
        <v>0</v>
      </c>
      <c r="Q45" s="90">
        <f>IF('Prior Year - CA2'!Q45&gt;0,('CA2 Detail'!Q45-'Prior Year - CA2'!Q45)/'Prior Year - CA2'!Q45,0)</f>
        <v>0</v>
      </c>
      <c r="R45" s="90">
        <f>IF('Prior Year - CA2'!R45&gt;0,('CA2 Detail'!R45-'Prior Year - CA2'!R45)/'Prior Year - CA2'!R45,0)</f>
        <v>0</v>
      </c>
      <c r="S45" s="90">
        <f>IF('Prior Year - CA2'!S45&gt;0,('CA2 Detail'!S45-'Prior Year - CA2'!S45)/'Prior Year - CA2'!S45,0)</f>
        <v>0</v>
      </c>
      <c r="T45" s="90">
        <f>IF('Prior Year - CA2'!T45&gt;0,('CA2 Detail'!T45-'Prior Year - CA2'!T45)/'Prior Year - CA2'!T45,0)</f>
        <v>0</v>
      </c>
      <c r="U45" s="90">
        <f>IF('Prior Year - CA2'!U45&gt;0,('CA2 Detail'!U45-'Prior Year - CA2'!U45)/'Prior Year - CA2'!U45,0)</f>
        <v>0</v>
      </c>
      <c r="V45" s="90">
        <f>IF('Prior Year - CA2'!V45&gt;0,('CA2 Detail'!V45-'Prior Year - CA2'!V45)/'Prior Year - CA2'!V45,0)</f>
        <v>0</v>
      </c>
      <c r="W45" s="90">
        <f>IF('Prior Year - CA2'!W45&gt;0,('CA2 Detail'!W45-'Prior Year - CA2'!W45)/'Prior Year - CA2'!W45,0)</f>
        <v>0</v>
      </c>
      <c r="X45" s="90">
        <f>IF('Prior Year - CA2'!X45&gt;0,('CA2 Detail'!X45-'Prior Year - CA2'!X45)/'Prior Year - CA2'!X45,0)</f>
        <v>0</v>
      </c>
      <c r="Y45" s="90">
        <f>IF('Prior Year - CA2'!Y45&gt;0,('CA2 Detail'!Y45-'Prior Year - CA2'!Y45)/'Prior Year - CA2'!Y45,0)</f>
        <v>0</v>
      </c>
      <c r="Z45" s="90">
        <f>IF('Prior Year - CA2'!Z45&gt;0,('CA2 Detail'!Z45-'Prior Year - CA2'!Z45)/'Prior Year - CA2'!Z45,0)</f>
        <v>0</v>
      </c>
      <c r="AA45" s="90">
        <f>IF('Prior Year - CA2'!AA45&gt;0,('CA2 Detail'!AA45-'Prior Year - CA2'!AA45)/'Prior Year - CA2'!AA45,0)</f>
        <v>0</v>
      </c>
      <c r="AB45" s="514">
        <f>IF('Prior Year - CA2'!AB45&gt;0,('CA2 Detail'!AB45-'Prior Year - CA2'!AB45)/'Prior Year - CA2'!AB45,0)</f>
        <v>0</v>
      </c>
      <c r="AC45" s="35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</row>
    <row r="46" spans="1:40">
      <c r="A46" s="35" t="s">
        <v>9</v>
      </c>
      <c r="B46" s="90">
        <f>IF('Prior Year - CA2'!B46&gt;0,('CA2 Detail'!B46-'Prior Year - CA2'!B46)/'Prior Year - CA2'!B46,0)</f>
        <v>0</v>
      </c>
      <c r="C46" s="90">
        <f>IF('Prior Year - CA2'!C46&gt;0,('CA2 Detail'!C46-'Prior Year - CA2'!C46)/'Prior Year - CA2'!C46,0)</f>
        <v>0</v>
      </c>
      <c r="D46" s="90">
        <f>IF('Prior Year - CA2'!D46&gt;0,('CA2 Detail'!D46-'Prior Year - CA2'!D46)/'Prior Year - CA2'!D46,0)</f>
        <v>0</v>
      </c>
      <c r="E46" s="90">
        <f>IF('Prior Year - CA2'!E46&gt;0,('CA2 Detail'!E46-'Prior Year - CA2'!E46)/'Prior Year - CA2'!E46,0)</f>
        <v>0</v>
      </c>
      <c r="F46" s="90">
        <f>IF('Prior Year - CA2'!F46&gt;0,('CA2 Detail'!F46-'Prior Year - CA2'!F46)/'Prior Year - CA2'!F46,0)</f>
        <v>0</v>
      </c>
      <c r="G46" s="90">
        <f>IF('Prior Year - CA2'!G46&gt;0,('CA2 Detail'!G46-'Prior Year - CA2'!G46)/'Prior Year - CA2'!G46,0)</f>
        <v>0</v>
      </c>
      <c r="H46" s="90">
        <f>IF('Prior Year - CA2'!H46&gt;0,('CA2 Detail'!H46-'Prior Year - CA2'!H46)/'Prior Year - CA2'!H46,0)</f>
        <v>0</v>
      </c>
      <c r="I46" s="90">
        <f>IF('Prior Year - CA2'!I46&gt;0,('CA2 Detail'!I46-'Prior Year - CA2'!I46)/'Prior Year - CA2'!I46,0)</f>
        <v>0</v>
      </c>
      <c r="J46" s="90">
        <f>IF('Prior Year - CA2'!J46&gt;0,('CA2 Detail'!J46-'Prior Year - CA2'!J46)/'Prior Year - CA2'!J46,0)</f>
        <v>0</v>
      </c>
      <c r="K46" s="90">
        <f>IF('Prior Year - CA2'!K46&gt;0,('CA2 Detail'!K46-'Prior Year - CA2'!K46)/'Prior Year - CA2'!K46,0)</f>
        <v>0</v>
      </c>
      <c r="L46" s="90">
        <f>IF('Prior Year - CA2'!L46&gt;0,('CA2 Detail'!L46-'Prior Year - CA2'!L46)/'Prior Year - CA2'!L46,0)</f>
        <v>0</v>
      </c>
      <c r="M46" s="90">
        <f>IF('Prior Year - CA2'!M46&gt;0,('CA2 Detail'!M46-'Prior Year - CA2'!M46)/'Prior Year - CA2'!M46,0)</f>
        <v>0</v>
      </c>
      <c r="N46" s="90">
        <f>IF('Prior Year - CA2'!N46&gt;0,('CA2 Detail'!N46-'Prior Year - CA2'!N46)/'Prior Year - CA2'!N46,0)</f>
        <v>0</v>
      </c>
      <c r="O46" s="90">
        <f>IF('Prior Year - CA2'!O46&gt;0,('CA2 Detail'!O46-'Prior Year - CA2'!O46)/'Prior Year - CA2'!O46,0)</f>
        <v>0</v>
      </c>
      <c r="P46" s="90">
        <f>IF('Prior Year - CA2'!P46&gt;0,('CA2 Detail'!P46-'Prior Year - CA2'!P46)/'Prior Year - CA2'!P46,0)</f>
        <v>0</v>
      </c>
      <c r="Q46" s="90">
        <f>IF('Prior Year - CA2'!Q46&gt;0,('CA2 Detail'!Q46-'Prior Year - CA2'!Q46)/'Prior Year - CA2'!Q46,0)</f>
        <v>0</v>
      </c>
      <c r="R46" s="90">
        <f>IF('Prior Year - CA2'!R46&gt;0,('CA2 Detail'!R46-'Prior Year - CA2'!R46)/'Prior Year - CA2'!R46,0)</f>
        <v>0</v>
      </c>
      <c r="S46" s="90">
        <f>IF('Prior Year - CA2'!S46&gt;0,('CA2 Detail'!S46-'Prior Year - CA2'!S46)/'Prior Year - CA2'!S46,0)</f>
        <v>0</v>
      </c>
      <c r="T46" s="90">
        <f>IF('Prior Year - CA2'!T46&gt;0,('CA2 Detail'!T46-'Prior Year - CA2'!T46)/'Prior Year - CA2'!T46,0)</f>
        <v>0</v>
      </c>
      <c r="U46" s="90">
        <f>IF('Prior Year - CA2'!U46&gt;0,('CA2 Detail'!U46-'Prior Year - CA2'!U46)/'Prior Year - CA2'!U46,0)</f>
        <v>0</v>
      </c>
      <c r="V46" s="90">
        <f>IF('Prior Year - CA2'!V46&gt;0,('CA2 Detail'!V46-'Prior Year - CA2'!V46)/'Prior Year - CA2'!V46,0)</f>
        <v>0</v>
      </c>
      <c r="W46" s="90">
        <f>IF('Prior Year - CA2'!W46&gt;0,('CA2 Detail'!W46-'Prior Year - CA2'!W46)/'Prior Year - CA2'!W46,0)</f>
        <v>0</v>
      </c>
      <c r="X46" s="90">
        <f>IF('Prior Year - CA2'!X46&gt;0,('CA2 Detail'!X46-'Prior Year - CA2'!X46)/'Prior Year - CA2'!X46,0)</f>
        <v>0</v>
      </c>
      <c r="Y46" s="90">
        <f>IF('Prior Year - CA2'!Y46&gt;0,('CA2 Detail'!Y46-'Prior Year - CA2'!Y46)/'Prior Year - CA2'!Y46,0)</f>
        <v>0</v>
      </c>
      <c r="Z46" s="90">
        <f>IF('Prior Year - CA2'!Z46&gt;0,('CA2 Detail'!Z46-'Prior Year - CA2'!Z46)/'Prior Year - CA2'!Z46,0)</f>
        <v>0</v>
      </c>
      <c r="AA46" s="90">
        <f>IF('Prior Year - CA2'!AA46&gt;0,('CA2 Detail'!AA46-'Prior Year - CA2'!AA46)/'Prior Year - CA2'!AA46,0)</f>
        <v>0</v>
      </c>
      <c r="AB46" s="514">
        <f>IF('Prior Year - CA2'!AB46&gt;0,('CA2 Detail'!AB46-'Prior Year - CA2'!AB46)/'Prior Year - CA2'!AB46,0)</f>
        <v>0</v>
      </c>
      <c r="AC46" s="35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</row>
    <row r="47" spans="1:40">
      <c r="A47" s="35" t="s">
        <v>10</v>
      </c>
      <c r="B47" s="90">
        <f>IF('Prior Year - CA2'!B47&gt;0,('CA2 Detail'!B47-'Prior Year - CA2'!B47)/'Prior Year - CA2'!B47,0)</f>
        <v>0</v>
      </c>
      <c r="C47" s="90">
        <f>IF('Prior Year - CA2'!C47&gt;0,('CA2 Detail'!C47-'Prior Year - CA2'!C47)/'Prior Year - CA2'!C47,0)</f>
        <v>0</v>
      </c>
      <c r="D47" s="90">
        <f>IF('Prior Year - CA2'!D47&gt;0,('CA2 Detail'!D47-'Prior Year - CA2'!D47)/'Prior Year - CA2'!D47,0)</f>
        <v>0</v>
      </c>
      <c r="E47" s="90">
        <f>IF('Prior Year - CA2'!E47&gt;0,('CA2 Detail'!E47-'Prior Year - CA2'!E47)/'Prior Year - CA2'!E47,0)</f>
        <v>0</v>
      </c>
      <c r="F47" s="90">
        <f>IF('Prior Year - CA2'!F47&gt;0,('CA2 Detail'!F47-'Prior Year - CA2'!F47)/'Prior Year - CA2'!F47,0)</f>
        <v>0</v>
      </c>
      <c r="G47" s="90">
        <f>IF('Prior Year - CA2'!G47&gt;0,('CA2 Detail'!G47-'Prior Year - CA2'!G47)/'Prior Year - CA2'!G47,0)</f>
        <v>0</v>
      </c>
      <c r="H47" s="90">
        <f>IF('Prior Year - CA2'!H47&gt;0,('CA2 Detail'!H47-'Prior Year - CA2'!H47)/'Prior Year - CA2'!H47,0)</f>
        <v>0</v>
      </c>
      <c r="I47" s="90">
        <f>IF('Prior Year - CA2'!I47&gt;0,('CA2 Detail'!I47-'Prior Year - CA2'!I47)/'Prior Year - CA2'!I47,0)</f>
        <v>0</v>
      </c>
      <c r="J47" s="90">
        <f>IF('Prior Year - CA2'!J47&gt;0,('CA2 Detail'!J47-'Prior Year - CA2'!J47)/'Prior Year - CA2'!J47,0)</f>
        <v>0</v>
      </c>
      <c r="K47" s="90">
        <f>IF('Prior Year - CA2'!K47&gt;0,('CA2 Detail'!K47-'Prior Year - CA2'!K47)/'Prior Year - CA2'!K47,0)</f>
        <v>0</v>
      </c>
      <c r="L47" s="90">
        <f>IF('Prior Year - CA2'!L47&gt;0,('CA2 Detail'!L47-'Prior Year - CA2'!L47)/'Prior Year - CA2'!L47,0)</f>
        <v>0</v>
      </c>
      <c r="M47" s="90">
        <f>IF('Prior Year - CA2'!M47&gt;0,('CA2 Detail'!M47-'Prior Year - CA2'!M47)/'Prior Year - CA2'!M47,0)</f>
        <v>0</v>
      </c>
      <c r="N47" s="90">
        <f>IF('Prior Year - CA2'!N47&gt;0,('CA2 Detail'!N47-'Prior Year - CA2'!N47)/'Prior Year - CA2'!N47,0)</f>
        <v>0</v>
      </c>
      <c r="O47" s="90">
        <f>IF('Prior Year - CA2'!O47&gt;0,('CA2 Detail'!O47-'Prior Year - CA2'!O47)/'Prior Year - CA2'!O47,0)</f>
        <v>0</v>
      </c>
      <c r="P47" s="90">
        <f>IF('Prior Year - CA2'!P47&gt;0,('CA2 Detail'!P47-'Prior Year - CA2'!P47)/'Prior Year - CA2'!P47,0)</f>
        <v>0</v>
      </c>
      <c r="Q47" s="90">
        <f>IF('Prior Year - CA2'!Q47&gt;0,('CA2 Detail'!Q47-'Prior Year - CA2'!Q47)/'Prior Year - CA2'!Q47,0)</f>
        <v>0</v>
      </c>
      <c r="R47" s="90">
        <f>IF('Prior Year - CA2'!R47&gt;0,('CA2 Detail'!R47-'Prior Year - CA2'!R47)/'Prior Year - CA2'!R47,0)</f>
        <v>0</v>
      </c>
      <c r="S47" s="90">
        <f>IF('Prior Year - CA2'!S47&gt;0,('CA2 Detail'!S47-'Prior Year - CA2'!S47)/'Prior Year - CA2'!S47,0)</f>
        <v>0</v>
      </c>
      <c r="T47" s="90">
        <f>IF('Prior Year - CA2'!T47&gt;0,('CA2 Detail'!T47-'Prior Year - CA2'!T47)/'Prior Year - CA2'!T47,0)</f>
        <v>0</v>
      </c>
      <c r="U47" s="90">
        <f>IF('Prior Year - CA2'!U47&gt;0,('CA2 Detail'!U47-'Prior Year - CA2'!U47)/'Prior Year - CA2'!U47,0)</f>
        <v>0</v>
      </c>
      <c r="V47" s="90">
        <f>IF('Prior Year - CA2'!V47&gt;0,('CA2 Detail'!V47-'Prior Year - CA2'!V47)/'Prior Year - CA2'!V47,0)</f>
        <v>0</v>
      </c>
      <c r="W47" s="90">
        <f>IF('Prior Year - CA2'!W47&gt;0,('CA2 Detail'!W47-'Prior Year - CA2'!W47)/'Prior Year - CA2'!W47,0)</f>
        <v>0</v>
      </c>
      <c r="X47" s="90">
        <f>IF('Prior Year - CA2'!X47&gt;0,('CA2 Detail'!X47-'Prior Year - CA2'!X47)/'Prior Year - CA2'!X47,0)</f>
        <v>0</v>
      </c>
      <c r="Y47" s="90">
        <f>IF('Prior Year - CA2'!Y47&gt;0,('CA2 Detail'!Y47-'Prior Year - CA2'!Y47)/'Prior Year - CA2'!Y47,0)</f>
        <v>0</v>
      </c>
      <c r="Z47" s="90">
        <f>IF('Prior Year - CA2'!Z47&gt;0,('CA2 Detail'!Z47-'Prior Year - CA2'!Z47)/'Prior Year - CA2'!Z47,0)</f>
        <v>0</v>
      </c>
      <c r="AA47" s="90">
        <f>IF('Prior Year - CA2'!AA47&gt;0,('CA2 Detail'!AA47-'Prior Year - CA2'!AA47)/'Prior Year - CA2'!AA47,0)</f>
        <v>0</v>
      </c>
      <c r="AB47" s="514">
        <f>IF('Prior Year - CA2'!AB47&gt;0,('CA2 Detail'!AB47-'Prior Year - CA2'!AB47)/'Prior Year - CA2'!AB47,0)</f>
        <v>0</v>
      </c>
      <c r="AC47" s="35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</row>
    <row r="48" spans="1:40">
      <c r="A48" s="35" t="s">
        <v>11</v>
      </c>
      <c r="B48" s="90">
        <f>IF('Prior Year - CA2'!B48&gt;0,('CA2 Detail'!B48-'Prior Year - CA2'!B48)/'Prior Year - CA2'!B48,0)</f>
        <v>0</v>
      </c>
      <c r="C48" s="90">
        <f>IF('Prior Year - CA2'!C48&gt;0,('CA2 Detail'!C48-'Prior Year - CA2'!C48)/'Prior Year - CA2'!C48,0)</f>
        <v>0</v>
      </c>
      <c r="D48" s="90">
        <f>IF('Prior Year - CA2'!D48&gt;0,('CA2 Detail'!D48-'Prior Year - CA2'!D48)/'Prior Year - CA2'!D48,0)</f>
        <v>0</v>
      </c>
      <c r="E48" s="90">
        <f>IF('Prior Year - CA2'!E48&gt;0,('CA2 Detail'!E48-'Prior Year - CA2'!E48)/'Prior Year - CA2'!E48,0)</f>
        <v>0</v>
      </c>
      <c r="F48" s="90">
        <f>IF('Prior Year - CA2'!F48&gt;0,('CA2 Detail'!F48-'Prior Year - CA2'!F48)/'Prior Year - CA2'!F48,0)</f>
        <v>0</v>
      </c>
      <c r="G48" s="90">
        <f>IF('Prior Year - CA2'!G48&gt;0,('CA2 Detail'!G48-'Prior Year - CA2'!G48)/'Prior Year - CA2'!G48,0)</f>
        <v>0</v>
      </c>
      <c r="H48" s="90">
        <f>IF('Prior Year - CA2'!H48&gt;0,('CA2 Detail'!H48-'Prior Year - CA2'!H48)/'Prior Year - CA2'!H48,0)</f>
        <v>0</v>
      </c>
      <c r="I48" s="90">
        <f>IF('Prior Year - CA2'!I48&gt;0,('CA2 Detail'!I48-'Prior Year - CA2'!I48)/'Prior Year - CA2'!I48,0)</f>
        <v>0</v>
      </c>
      <c r="J48" s="90">
        <f>IF('Prior Year - CA2'!J48&gt;0,('CA2 Detail'!J48-'Prior Year - CA2'!J48)/'Prior Year - CA2'!J48,0)</f>
        <v>0</v>
      </c>
      <c r="K48" s="90">
        <f>IF('Prior Year - CA2'!K48&gt;0,('CA2 Detail'!K48-'Prior Year - CA2'!K48)/'Prior Year - CA2'!K48,0)</f>
        <v>0</v>
      </c>
      <c r="L48" s="90">
        <f>IF('Prior Year - CA2'!L48&gt;0,('CA2 Detail'!L48-'Prior Year - CA2'!L48)/'Prior Year - CA2'!L48,0)</f>
        <v>0</v>
      </c>
      <c r="M48" s="90">
        <f>IF('Prior Year - CA2'!M48&gt;0,('CA2 Detail'!M48-'Prior Year - CA2'!M48)/'Prior Year - CA2'!M48,0)</f>
        <v>0</v>
      </c>
      <c r="N48" s="90">
        <f>IF('Prior Year - CA2'!N48&gt;0,('CA2 Detail'!N48-'Prior Year - CA2'!N48)/'Prior Year - CA2'!N48,0)</f>
        <v>0</v>
      </c>
      <c r="O48" s="90">
        <f>IF('Prior Year - CA2'!O48&gt;0,('CA2 Detail'!O48-'Prior Year - CA2'!O48)/'Prior Year - CA2'!O48,0)</f>
        <v>0</v>
      </c>
      <c r="P48" s="90">
        <f>IF('Prior Year - CA2'!P48&gt;0,('CA2 Detail'!P48-'Prior Year - CA2'!P48)/'Prior Year - CA2'!P48,0)</f>
        <v>0</v>
      </c>
      <c r="Q48" s="90">
        <f>IF('Prior Year - CA2'!Q48&gt;0,('CA2 Detail'!Q48-'Prior Year - CA2'!Q48)/'Prior Year - CA2'!Q48,0)</f>
        <v>0</v>
      </c>
      <c r="R48" s="90">
        <f>IF('Prior Year - CA2'!R48&gt;0,('CA2 Detail'!R48-'Prior Year - CA2'!R48)/'Prior Year - CA2'!R48,0)</f>
        <v>0</v>
      </c>
      <c r="S48" s="90">
        <f>IF('Prior Year - CA2'!S48&gt;0,('CA2 Detail'!S48-'Prior Year - CA2'!S48)/'Prior Year - CA2'!S48,0)</f>
        <v>0</v>
      </c>
      <c r="T48" s="90">
        <f>IF('Prior Year - CA2'!T48&gt;0,('CA2 Detail'!T48-'Prior Year - CA2'!T48)/'Prior Year - CA2'!T48,0)</f>
        <v>0</v>
      </c>
      <c r="U48" s="90">
        <f>IF('Prior Year - CA2'!U48&gt;0,('CA2 Detail'!U48-'Prior Year - CA2'!U48)/'Prior Year - CA2'!U48,0)</f>
        <v>0</v>
      </c>
      <c r="V48" s="90">
        <f>IF('Prior Year - CA2'!V48&gt;0,('CA2 Detail'!V48-'Prior Year - CA2'!V48)/'Prior Year - CA2'!V48,0)</f>
        <v>0</v>
      </c>
      <c r="W48" s="90">
        <f>IF('Prior Year - CA2'!W48&gt;0,('CA2 Detail'!W48-'Prior Year - CA2'!W48)/'Prior Year - CA2'!W48,0)</f>
        <v>0</v>
      </c>
      <c r="X48" s="90">
        <f>IF('Prior Year - CA2'!X48&gt;0,('CA2 Detail'!X48-'Prior Year - CA2'!X48)/'Prior Year - CA2'!X48,0)</f>
        <v>0</v>
      </c>
      <c r="Y48" s="90">
        <f>IF('Prior Year - CA2'!Y48&gt;0,('CA2 Detail'!Y48-'Prior Year - CA2'!Y48)/'Prior Year - CA2'!Y48,0)</f>
        <v>0</v>
      </c>
      <c r="Z48" s="90">
        <f>IF('Prior Year - CA2'!Z48&gt;0,('CA2 Detail'!Z48-'Prior Year - CA2'!Z48)/'Prior Year - CA2'!Z48,0)</f>
        <v>0</v>
      </c>
      <c r="AA48" s="90">
        <f>IF('Prior Year - CA2'!AA48&gt;0,('CA2 Detail'!AA48-'Prior Year - CA2'!AA48)/'Prior Year - CA2'!AA48,0)</f>
        <v>0</v>
      </c>
      <c r="AB48" s="514">
        <f>IF('Prior Year - CA2'!AB48&gt;0,('CA2 Detail'!AB48-'Prior Year - CA2'!AB48)/'Prior Year - CA2'!AB48,0)</f>
        <v>0</v>
      </c>
      <c r="AC48" s="35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</row>
    <row r="49" spans="1:40">
      <c r="A49" s="35" t="s">
        <v>12</v>
      </c>
      <c r="B49" s="90">
        <f>IF('Prior Year - CA2'!B49&gt;0,('CA2 Detail'!B49-'Prior Year - CA2'!B49)/'Prior Year - CA2'!B49,0)</f>
        <v>0</v>
      </c>
      <c r="C49" s="90">
        <f>IF('Prior Year - CA2'!C49&gt;0,('CA2 Detail'!C49-'Prior Year - CA2'!C49)/'Prior Year - CA2'!C49,0)</f>
        <v>0</v>
      </c>
      <c r="D49" s="90">
        <f>IF('Prior Year - CA2'!D49&gt;0,('CA2 Detail'!D49-'Prior Year - CA2'!D49)/'Prior Year - CA2'!D49,0)</f>
        <v>0</v>
      </c>
      <c r="E49" s="90">
        <f>IF('Prior Year - CA2'!E49&gt;0,('CA2 Detail'!E49-'Prior Year - CA2'!E49)/'Prior Year - CA2'!E49,0)</f>
        <v>0</v>
      </c>
      <c r="F49" s="90">
        <f>IF('Prior Year - CA2'!F49&gt;0,('CA2 Detail'!F49-'Prior Year - CA2'!F49)/'Prior Year - CA2'!F49,0)</f>
        <v>0</v>
      </c>
      <c r="G49" s="90">
        <f>IF('Prior Year - CA2'!G49&gt;0,('CA2 Detail'!G49-'Prior Year - CA2'!G49)/'Prior Year - CA2'!G49,0)</f>
        <v>0</v>
      </c>
      <c r="H49" s="90">
        <f>IF('Prior Year - CA2'!H49&gt;0,('CA2 Detail'!H49-'Prior Year - CA2'!H49)/'Prior Year - CA2'!H49,0)</f>
        <v>0</v>
      </c>
      <c r="I49" s="90">
        <f>IF('Prior Year - CA2'!I49&gt;0,('CA2 Detail'!I49-'Prior Year - CA2'!I49)/'Prior Year - CA2'!I49,0)</f>
        <v>0</v>
      </c>
      <c r="J49" s="90">
        <f>IF('Prior Year - CA2'!J49&gt;0,('CA2 Detail'!J49-'Prior Year - CA2'!J49)/'Prior Year - CA2'!J49,0)</f>
        <v>0</v>
      </c>
      <c r="K49" s="90">
        <f>IF('Prior Year - CA2'!K49&gt;0,('CA2 Detail'!K49-'Prior Year - CA2'!K49)/'Prior Year - CA2'!K49,0)</f>
        <v>0</v>
      </c>
      <c r="L49" s="90">
        <f>IF('Prior Year - CA2'!L49&gt;0,('CA2 Detail'!L49-'Prior Year - CA2'!L49)/'Prior Year - CA2'!L49,0)</f>
        <v>0</v>
      </c>
      <c r="M49" s="90">
        <f>IF('Prior Year - CA2'!M49&gt;0,('CA2 Detail'!M49-'Prior Year - CA2'!M49)/'Prior Year - CA2'!M49,0)</f>
        <v>0</v>
      </c>
      <c r="N49" s="90">
        <f>IF('Prior Year - CA2'!N49&gt;0,('CA2 Detail'!N49-'Prior Year - CA2'!N49)/'Prior Year - CA2'!N49,0)</f>
        <v>0</v>
      </c>
      <c r="O49" s="90">
        <f>IF('Prior Year - CA2'!O49&gt;0,('CA2 Detail'!O49-'Prior Year - CA2'!O49)/'Prior Year - CA2'!O49,0)</f>
        <v>0</v>
      </c>
      <c r="P49" s="90">
        <f>IF('Prior Year - CA2'!P49&gt;0,('CA2 Detail'!P49-'Prior Year - CA2'!P49)/'Prior Year - CA2'!P49,0)</f>
        <v>0</v>
      </c>
      <c r="Q49" s="90">
        <f>IF('Prior Year - CA2'!Q49&gt;0,('CA2 Detail'!Q49-'Prior Year - CA2'!Q49)/'Prior Year - CA2'!Q49,0)</f>
        <v>0</v>
      </c>
      <c r="R49" s="90">
        <f>IF('Prior Year - CA2'!R49&gt;0,('CA2 Detail'!R49-'Prior Year - CA2'!R49)/'Prior Year - CA2'!R49,0)</f>
        <v>0</v>
      </c>
      <c r="S49" s="90">
        <f>IF('Prior Year - CA2'!S49&gt;0,('CA2 Detail'!S49-'Prior Year - CA2'!S49)/'Prior Year - CA2'!S49,0)</f>
        <v>0</v>
      </c>
      <c r="T49" s="90">
        <f>IF('Prior Year - CA2'!T49&gt;0,('CA2 Detail'!T49-'Prior Year - CA2'!T49)/'Prior Year - CA2'!T49,0)</f>
        <v>0</v>
      </c>
      <c r="U49" s="90">
        <f>IF('Prior Year - CA2'!U49&gt;0,('CA2 Detail'!U49-'Prior Year - CA2'!U49)/'Prior Year - CA2'!U49,0)</f>
        <v>0</v>
      </c>
      <c r="V49" s="90">
        <f>IF('Prior Year - CA2'!V49&gt;0,('CA2 Detail'!V49-'Prior Year - CA2'!V49)/'Prior Year - CA2'!V49,0)</f>
        <v>0</v>
      </c>
      <c r="W49" s="90">
        <f>IF('Prior Year - CA2'!W49&gt;0,('CA2 Detail'!W49-'Prior Year - CA2'!W49)/'Prior Year - CA2'!W49,0)</f>
        <v>0</v>
      </c>
      <c r="X49" s="90">
        <f>IF('Prior Year - CA2'!X49&gt;0,('CA2 Detail'!X49-'Prior Year - CA2'!X49)/'Prior Year - CA2'!X49,0)</f>
        <v>0</v>
      </c>
      <c r="Y49" s="90">
        <f>IF('Prior Year - CA2'!Y49&gt;0,('CA2 Detail'!Y49-'Prior Year - CA2'!Y49)/'Prior Year - CA2'!Y49,0)</f>
        <v>0</v>
      </c>
      <c r="Z49" s="90">
        <f>IF('Prior Year - CA2'!Z49&gt;0,('CA2 Detail'!Z49-'Prior Year - CA2'!Z49)/'Prior Year - CA2'!Z49,0)</f>
        <v>0</v>
      </c>
      <c r="AA49" s="90">
        <f>IF('Prior Year - CA2'!AA49&gt;0,('CA2 Detail'!AA49-'Prior Year - CA2'!AA49)/'Prior Year - CA2'!AA49,0)</f>
        <v>0</v>
      </c>
      <c r="AB49" s="514">
        <f>IF('Prior Year - CA2'!AB49&gt;0,('CA2 Detail'!AB49-'Prior Year - CA2'!AB49)/'Prior Year - CA2'!AB49,0)</f>
        <v>0</v>
      </c>
      <c r="AC49" s="35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</row>
    <row r="50" spans="1:40">
      <c r="A50" s="35" t="s">
        <v>13</v>
      </c>
      <c r="B50" s="90">
        <f>IF('Prior Year - CA2'!B50&gt;0,('CA2 Detail'!B50-'Prior Year - CA2'!B50)/'Prior Year - CA2'!B50,0)</f>
        <v>0</v>
      </c>
      <c r="C50" s="90">
        <f>IF('Prior Year - CA2'!C50&gt;0,('CA2 Detail'!C50-'Prior Year - CA2'!C50)/'Prior Year - CA2'!C50,0)</f>
        <v>0</v>
      </c>
      <c r="D50" s="90">
        <f>IF('Prior Year - CA2'!D50&gt;0,('CA2 Detail'!D50-'Prior Year - CA2'!D50)/'Prior Year - CA2'!D50,0)</f>
        <v>0</v>
      </c>
      <c r="E50" s="90">
        <f>IF('Prior Year - CA2'!E50&gt;0,('CA2 Detail'!E50-'Prior Year - CA2'!E50)/'Prior Year - CA2'!E50,0)</f>
        <v>0</v>
      </c>
      <c r="F50" s="90">
        <f>IF('Prior Year - CA2'!F50&gt;0,('CA2 Detail'!F50-'Prior Year - CA2'!F50)/'Prior Year - CA2'!F50,0)</f>
        <v>0</v>
      </c>
      <c r="G50" s="90">
        <f>IF('Prior Year - CA2'!G50&gt;0,('CA2 Detail'!G50-'Prior Year - CA2'!G50)/'Prior Year - CA2'!G50,0)</f>
        <v>0</v>
      </c>
      <c r="H50" s="90">
        <f>IF('Prior Year - CA2'!H50&gt;0,('CA2 Detail'!H50-'Prior Year - CA2'!H50)/'Prior Year - CA2'!H50,0)</f>
        <v>0</v>
      </c>
      <c r="I50" s="90">
        <f>IF('Prior Year - CA2'!I50&gt;0,('CA2 Detail'!I50-'Prior Year - CA2'!I50)/'Prior Year - CA2'!I50,0)</f>
        <v>0</v>
      </c>
      <c r="J50" s="90">
        <f>IF('Prior Year - CA2'!J50&gt;0,('CA2 Detail'!J50-'Prior Year - CA2'!J50)/'Prior Year - CA2'!J50,0)</f>
        <v>0</v>
      </c>
      <c r="K50" s="90">
        <f>IF('Prior Year - CA2'!K50&gt;0,('CA2 Detail'!K50-'Prior Year - CA2'!K50)/'Prior Year - CA2'!K50,0)</f>
        <v>0</v>
      </c>
      <c r="L50" s="90">
        <f>IF('Prior Year - CA2'!L50&gt;0,('CA2 Detail'!L50-'Prior Year - CA2'!L50)/'Prior Year - CA2'!L50,0)</f>
        <v>0</v>
      </c>
      <c r="M50" s="90">
        <f>IF('Prior Year - CA2'!M50&gt;0,('CA2 Detail'!M50-'Prior Year - CA2'!M50)/'Prior Year - CA2'!M50,0)</f>
        <v>0</v>
      </c>
      <c r="N50" s="90">
        <f>IF('Prior Year - CA2'!N50&gt;0,('CA2 Detail'!N50-'Prior Year - CA2'!N50)/'Prior Year - CA2'!N50,0)</f>
        <v>0</v>
      </c>
      <c r="O50" s="90">
        <f>IF('Prior Year - CA2'!O50&gt;0,('CA2 Detail'!O50-'Prior Year - CA2'!O50)/'Prior Year - CA2'!O50,0)</f>
        <v>0</v>
      </c>
      <c r="P50" s="90">
        <f>IF('Prior Year - CA2'!P50&gt;0,('CA2 Detail'!P50-'Prior Year - CA2'!P50)/'Prior Year - CA2'!P50,0)</f>
        <v>0</v>
      </c>
      <c r="Q50" s="90">
        <f>IF('Prior Year - CA2'!Q50&gt;0,('CA2 Detail'!Q50-'Prior Year - CA2'!Q50)/'Prior Year - CA2'!Q50,0)</f>
        <v>0</v>
      </c>
      <c r="R50" s="90">
        <f>IF('Prior Year - CA2'!R50&gt;0,('CA2 Detail'!R50-'Prior Year - CA2'!R50)/'Prior Year - CA2'!R50,0)</f>
        <v>0</v>
      </c>
      <c r="S50" s="90">
        <f>IF('Prior Year - CA2'!S50&gt;0,('CA2 Detail'!S50-'Prior Year - CA2'!S50)/'Prior Year - CA2'!S50,0)</f>
        <v>0</v>
      </c>
      <c r="T50" s="90">
        <f>IF('Prior Year - CA2'!T50&gt;0,('CA2 Detail'!T50-'Prior Year - CA2'!T50)/'Prior Year - CA2'!T50,0)</f>
        <v>0</v>
      </c>
      <c r="U50" s="90">
        <f>IF('Prior Year - CA2'!U50&gt;0,('CA2 Detail'!U50-'Prior Year - CA2'!U50)/'Prior Year - CA2'!U50,0)</f>
        <v>0</v>
      </c>
      <c r="V50" s="90">
        <f>IF('Prior Year - CA2'!V50&gt;0,('CA2 Detail'!V50-'Prior Year - CA2'!V50)/'Prior Year - CA2'!V50,0)</f>
        <v>0</v>
      </c>
      <c r="W50" s="90">
        <f>IF('Prior Year - CA2'!W50&gt;0,('CA2 Detail'!W50-'Prior Year - CA2'!W50)/'Prior Year - CA2'!W50,0)</f>
        <v>0</v>
      </c>
      <c r="X50" s="90">
        <f>IF('Prior Year - CA2'!X50&gt;0,('CA2 Detail'!X50-'Prior Year - CA2'!X50)/'Prior Year - CA2'!X50,0)</f>
        <v>0</v>
      </c>
      <c r="Y50" s="90">
        <f>IF('Prior Year - CA2'!Y50&gt;0,('CA2 Detail'!Y50-'Prior Year - CA2'!Y50)/'Prior Year - CA2'!Y50,0)</f>
        <v>0</v>
      </c>
      <c r="Z50" s="90">
        <f>IF('Prior Year - CA2'!Z50&gt;0,('CA2 Detail'!Z50-'Prior Year - CA2'!Z50)/'Prior Year - CA2'!Z50,0)</f>
        <v>0</v>
      </c>
      <c r="AA50" s="90">
        <f>IF('Prior Year - CA2'!AA50&gt;0,('CA2 Detail'!AA50-'Prior Year - CA2'!AA50)/'Prior Year - CA2'!AA50,0)</f>
        <v>0</v>
      </c>
      <c r="AB50" s="514">
        <f>IF('Prior Year - CA2'!AB50&gt;0,('CA2 Detail'!AB50-'Prior Year - CA2'!AB50)/'Prior Year - CA2'!AB50,0)</f>
        <v>0</v>
      </c>
      <c r="AC50" s="35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35" t="s">
        <v>14</v>
      </c>
      <c r="B51" s="90">
        <f>IF('Prior Year - CA2'!B51&gt;0,('CA2 Detail'!B51-'Prior Year - CA2'!B51)/'Prior Year - CA2'!B51,0)</f>
        <v>0</v>
      </c>
      <c r="C51" s="90">
        <f>IF('Prior Year - CA2'!C51&gt;0,('CA2 Detail'!C51-'Prior Year - CA2'!C51)/'Prior Year - CA2'!C51,0)</f>
        <v>0</v>
      </c>
      <c r="D51" s="90">
        <f>IF('Prior Year - CA2'!D51&gt;0,('CA2 Detail'!D51-'Prior Year - CA2'!D51)/'Prior Year - CA2'!D51,0)</f>
        <v>0</v>
      </c>
      <c r="E51" s="90">
        <f>IF('Prior Year - CA2'!E51&gt;0,('CA2 Detail'!E51-'Prior Year - CA2'!E51)/'Prior Year - CA2'!E51,0)</f>
        <v>0</v>
      </c>
      <c r="F51" s="90">
        <f>IF('Prior Year - CA2'!F51&gt;0,('CA2 Detail'!F51-'Prior Year - CA2'!F51)/'Prior Year - CA2'!F51,0)</f>
        <v>0</v>
      </c>
      <c r="G51" s="90">
        <f>IF('Prior Year - CA2'!G51&gt;0,('CA2 Detail'!G51-'Prior Year - CA2'!G51)/'Prior Year - CA2'!G51,0)</f>
        <v>0</v>
      </c>
      <c r="H51" s="90">
        <f>IF('Prior Year - CA2'!H51&gt;0,('CA2 Detail'!H51-'Prior Year - CA2'!H51)/'Prior Year - CA2'!H51,0)</f>
        <v>0</v>
      </c>
      <c r="I51" s="90">
        <f>IF('Prior Year - CA2'!I51&gt;0,('CA2 Detail'!I51-'Prior Year - CA2'!I51)/'Prior Year - CA2'!I51,0)</f>
        <v>0</v>
      </c>
      <c r="J51" s="90">
        <f>IF('Prior Year - CA2'!J51&gt;0,('CA2 Detail'!J51-'Prior Year - CA2'!J51)/'Prior Year - CA2'!J51,0)</f>
        <v>0</v>
      </c>
      <c r="K51" s="90">
        <f>IF('Prior Year - CA2'!K51&gt;0,('CA2 Detail'!K51-'Prior Year - CA2'!K51)/'Prior Year - CA2'!K51,0)</f>
        <v>0</v>
      </c>
      <c r="L51" s="90">
        <f>IF('Prior Year - CA2'!L51&gt;0,('CA2 Detail'!L51-'Prior Year - CA2'!L51)/'Prior Year - CA2'!L51,0)</f>
        <v>0</v>
      </c>
      <c r="M51" s="90">
        <f>IF('Prior Year - CA2'!M51&gt;0,('CA2 Detail'!M51-'Prior Year - CA2'!M51)/'Prior Year - CA2'!M51,0)</f>
        <v>0</v>
      </c>
      <c r="N51" s="90">
        <f>IF('Prior Year - CA2'!N51&gt;0,('CA2 Detail'!N51-'Prior Year - CA2'!N51)/'Prior Year - CA2'!N51,0)</f>
        <v>0</v>
      </c>
      <c r="O51" s="90">
        <f>IF('Prior Year - CA2'!O51&gt;0,('CA2 Detail'!O51-'Prior Year - CA2'!O51)/'Prior Year - CA2'!O51,0)</f>
        <v>0</v>
      </c>
      <c r="P51" s="90">
        <f>IF('Prior Year - CA2'!P51&gt;0,('CA2 Detail'!P51-'Prior Year - CA2'!P51)/'Prior Year - CA2'!P51,0)</f>
        <v>0</v>
      </c>
      <c r="Q51" s="90">
        <f>IF('Prior Year - CA2'!Q51&gt;0,('CA2 Detail'!Q51-'Prior Year - CA2'!Q51)/'Prior Year - CA2'!Q51,0)</f>
        <v>0</v>
      </c>
      <c r="R51" s="90">
        <f>IF('Prior Year - CA2'!R51&gt;0,('CA2 Detail'!R51-'Prior Year - CA2'!R51)/'Prior Year - CA2'!R51,0)</f>
        <v>0</v>
      </c>
      <c r="S51" s="90">
        <f>IF('Prior Year - CA2'!S51&gt;0,('CA2 Detail'!S51-'Prior Year - CA2'!S51)/'Prior Year - CA2'!S51,0)</f>
        <v>0</v>
      </c>
      <c r="T51" s="90">
        <f>IF('Prior Year - CA2'!T51&gt;0,('CA2 Detail'!T51-'Prior Year - CA2'!T51)/'Prior Year - CA2'!T51,0)</f>
        <v>0</v>
      </c>
      <c r="U51" s="90">
        <f>IF('Prior Year - CA2'!U51&gt;0,('CA2 Detail'!U51-'Prior Year - CA2'!U51)/'Prior Year - CA2'!U51,0)</f>
        <v>0</v>
      </c>
      <c r="V51" s="90">
        <f>IF('Prior Year - CA2'!V51&gt;0,('CA2 Detail'!V51-'Prior Year - CA2'!V51)/'Prior Year - CA2'!V51,0)</f>
        <v>0</v>
      </c>
      <c r="W51" s="90">
        <f>IF('Prior Year - CA2'!W51&gt;0,('CA2 Detail'!W51-'Prior Year - CA2'!W51)/'Prior Year - CA2'!W51,0)</f>
        <v>0</v>
      </c>
      <c r="X51" s="90">
        <f>IF('Prior Year - CA2'!X51&gt;0,('CA2 Detail'!X51-'Prior Year - CA2'!X51)/'Prior Year - CA2'!X51,0)</f>
        <v>0</v>
      </c>
      <c r="Y51" s="90">
        <f>IF('Prior Year - CA2'!Y51&gt;0,('CA2 Detail'!Y51-'Prior Year - CA2'!Y51)/'Prior Year - CA2'!Y51,0)</f>
        <v>0</v>
      </c>
      <c r="Z51" s="90">
        <f>IF('Prior Year - CA2'!Z51&gt;0,('CA2 Detail'!Z51-'Prior Year - CA2'!Z51)/'Prior Year - CA2'!Z51,0)</f>
        <v>0</v>
      </c>
      <c r="AA51" s="90">
        <f>IF('Prior Year - CA2'!AA51&gt;0,('CA2 Detail'!AA51-'Prior Year - CA2'!AA51)/'Prior Year - CA2'!AA51,0)</f>
        <v>0</v>
      </c>
      <c r="AB51" s="514">
        <f>IF('Prior Year - CA2'!AB51&gt;0,('CA2 Detail'!AB51-'Prior Year - CA2'!AB51)/'Prior Year - CA2'!AB51,0)</f>
        <v>0</v>
      </c>
      <c r="AC51" s="35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</row>
    <row r="52" spans="1:40">
      <c r="A52" s="35" t="s">
        <v>15</v>
      </c>
      <c r="B52" s="90">
        <f>IF('Prior Year - CA2'!B52&gt;0,('CA2 Detail'!B52-'Prior Year - CA2'!B52)/'Prior Year - CA2'!B52,0)</f>
        <v>0</v>
      </c>
      <c r="C52" s="90">
        <f>IF('Prior Year - CA2'!C52&gt;0,('CA2 Detail'!C52-'Prior Year - CA2'!C52)/'Prior Year - CA2'!C52,0)</f>
        <v>0</v>
      </c>
      <c r="D52" s="90">
        <f>IF('Prior Year - CA2'!D52&gt;0,('CA2 Detail'!D52-'Prior Year - CA2'!D52)/'Prior Year - CA2'!D52,0)</f>
        <v>0</v>
      </c>
      <c r="E52" s="90">
        <f>IF('Prior Year - CA2'!E52&gt;0,('CA2 Detail'!E52-'Prior Year - CA2'!E52)/'Prior Year - CA2'!E52,0)</f>
        <v>0</v>
      </c>
      <c r="F52" s="90">
        <f>IF('Prior Year - CA2'!F52&gt;0,('CA2 Detail'!F52-'Prior Year - CA2'!F52)/'Prior Year - CA2'!F52,0)</f>
        <v>0</v>
      </c>
      <c r="G52" s="90">
        <f>IF('Prior Year - CA2'!G52&gt;0,('CA2 Detail'!G52-'Prior Year - CA2'!G52)/'Prior Year - CA2'!G52,0)</f>
        <v>0</v>
      </c>
      <c r="H52" s="90">
        <f>IF('Prior Year - CA2'!H52&gt;0,('CA2 Detail'!H52-'Prior Year - CA2'!H52)/'Prior Year - CA2'!H52,0)</f>
        <v>0</v>
      </c>
      <c r="I52" s="90">
        <f>IF('Prior Year - CA2'!I52&gt;0,('CA2 Detail'!I52-'Prior Year - CA2'!I52)/'Prior Year - CA2'!I52,0)</f>
        <v>0</v>
      </c>
      <c r="J52" s="90">
        <f>IF('Prior Year - CA2'!J52&gt;0,('CA2 Detail'!J52-'Prior Year - CA2'!J52)/'Prior Year - CA2'!J52,0)</f>
        <v>0</v>
      </c>
      <c r="K52" s="90">
        <f>IF('Prior Year - CA2'!K52&gt;0,('CA2 Detail'!K52-'Prior Year - CA2'!K52)/'Prior Year - CA2'!K52,0)</f>
        <v>0</v>
      </c>
      <c r="L52" s="90">
        <f>IF('Prior Year - CA2'!L52&gt;0,('CA2 Detail'!L52-'Prior Year - CA2'!L52)/'Prior Year - CA2'!L52,0)</f>
        <v>0</v>
      </c>
      <c r="M52" s="90">
        <f>IF('Prior Year - CA2'!M52&gt;0,('CA2 Detail'!M52-'Prior Year - CA2'!M52)/'Prior Year - CA2'!M52,0)</f>
        <v>0</v>
      </c>
      <c r="N52" s="90">
        <f>IF('Prior Year - CA2'!N52&gt;0,('CA2 Detail'!N52-'Prior Year - CA2'!N52)/'Prior Year - CA2'!N52,0)</f>
        <v>0</v>
      </c>
      <c r="O52" s="90">
        <f>IF('Prior Year - CA2'!O52&gt;0,('CA2 Detail'!O52-'Prior Year - CA2'!O52)/'Prior Year - CA2'!O52,0)</f>
        <v>0</v>
      </c>
      <c r="P52" s="90">
        <f>IF('Prior Year - CA2'!P52&gt;0,('CA2 Detail'!P52-'Prior Year - CA2'!P52)/'Prior Year - CA2'!P52,0)</f>
        <v>0</v>
      </c>
      <c r="Q52" s="90">
        <f>IF('Prior Year - CA2'!Q52&gt;0,('CA2 Detail'!Q52-'Prior Year - CA2'!Q52)/'Prior Year - CA2'!Q52,0)</f>
        <v>0</v>
      </c>
      <c r="R52" s="90">
        <f>IF('Prior Year - CA2'!R52&gt;0,('CA2 Detail'!R52-'Prior Year - CA2'!R52)/'Prior Year - CA2'!R52,0)</f>
        <v>0</v>
      </c>
      <c r="S52" s="90">
        <f>IF('Prior Year - CA2'!S52&gt;0,('CA2 Detail'!S52-'Prior Year - CA2'!S52)/'Prior Year - CA2'!S52,0)</f>
        <v>0</v>
      </c>
      <c r="T52" s="90">
        <f>IF('Prior Year - CA2'!T52&gt;0,('CA2 Detail'!T52-'Prior Year - CA2'!T52)/'Prior Year - CA2'!T52,0)</f>
        <v>0</v>
      </c>
      <c r="U52" s="90">
        <f>IF('Prior Year - CA2'!U52&gt;0,('CA2 Detail'!U52-'Prior Year - CA2'!U52)/'Prior Year - CA2'!U52,0)</f>
        <v>0</v>
      </c>
      <c r="V52" s="90">
        <f>IF('Prior Year - CA2'!V52&gt;0,('CA2 Detail'!V52-'Prior Year - CA2'!V52)/'Prior Year - CA2'!V52,0)</f>
        <v>0</v>
      </c>
      <c r="W52" s="90">
        <f>IF('Prior Year - CA2'!W52&gt;0,('CA2 Detail'!W52-'Prior Year - CA2'!W52)/'Prior Year - CA2'!W52,0)</f>
        <v>0</v>
      </c>
      <c r="X52" s="90">
        <f>IF('Prior Year - CA2'!X52&gt;0,('CA2 Detail'!X52-'Prior Year - CA2'!X52)/'Prior Year - CA2'!X52,0)</f>
        <v>0</v>
      </c>
      <c r="Y52" s="90">
        <f>IF('Prior Year - CA2'!Y52&gt;0,('CA2 Detail'!Y52-'Prior Year - CA2'!Y52)/'Prior Year - CA2'!Y52,0)</f>
        <v>0</v>
      </c>
      <c r="Z52" s="90">
        <f>IF('Prior Year - CA2'!Z52&gt;0,('CA2 Detail'!Z52-'Prior Year - CA2'!Z52)/'Prior Year - CA2'!Z52,0)</f>
        <v>0</v>
      </c>
      <c r="AA52" s="90">
        <f>IF('Prior Year - CA2'!AA52&gt;0,('CA2 Detail'!AA52-'Prior Year - CA2'!AA52)/'Prior Year - CA2'!AA52,0)</f>
        <v>0</v>
      </c>
      <c r="AB52" s="514">
        <f>IF('Prior Year - CA2'!AB52&gt;0,('CA2 Detail'!AB52-'Prior Year - CA2'!AB52)/'Prior Year - CA2'!AB52,0)</f>
        <v>0</v>
      </c>
      <c r="AC52" s="35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</row>
    <row r="53" spans="1:40">
      <c r="A53" s="35" t="s">
        <v>16</v>
      </c>
      <c r="B53" s="90">
        <f>IF('Prior Year - CA2'!B53&gt;0,('CA2 Detail'!B53-'Prior Year - CA2'!B53)/'Prior Year - CA2'!B53,0)</f>
        <v>0</v>
      </c>
      <c r="C53" s="90">
        <f>IF('Prior Year - CA2'!C53&gt;0,('CA2 Detail'!C53-'Prior Year - CA2'!C53)/'Prior Year - CA2'!C53,0)</f>
        <v>0</v>
      </c>
      <c r="D53" s="90">
        <f>IF('Prior Year - CA2'!D53&gt;0,('CA2 Detail'!D53-'Prior Year - CA2'!D53)/'Prior Year - CA2'!D53,0)</f>
        <v>0</v>
      </c>
      <c r="E53" s="90">
        <f>IF('Prior Year - CA2'!E53&gt;0,('CA2 Detail'!E53-'Prior Year - CA2'!E53)/'Prior Year - CA2'!E53,0)</f>
        <v>0</v>
      </c>
      <c r="F53" s="90">
        <f>IF('Prior Year - CA2'!F53&gt;0,('CA2 Detail'!F53-'Prior Year - CA2'!F53)/'Prior Year - CA2'!F53,0)</f>
        <v>0</v>
      </c>
      <c r="G53" s="90">
        <f>IF('Prior Year - CA2'!G53&gt;0,('CA2 Detail'!G53-'Prior Year - CA2'!G53)/'Prior Year - CA2'!G53,0)</f>
        <v>0</v>
      </c>
      <c r="H53" s="90">
        <f>IF('Prior Year - CA2'!H53&gt;0,('CA2 Detail'!H53-'Prior Year - CA2'!H53)/'Prior Year - CA2'!H53,0)</f>
        <v>0</v>
      </c>
      <c r="I53" s="90">
        <f>IF('Prior Year - CA2'!I53&gt;0,('CA2 Detail'!I53-'Prior Year - CA2'!I53)/'Prior Year - CA2'!I53,0)</f>
        <v>0</v>
      </c>
      <c r="J53" s="90">
        <f>IF('Prior Year - CA2'!J53&gt;0,('CA2 Detail'!J53-'Prior Year - CA2'!J53)/'Prior Year - CA2'!J53,0)</f>
        <v>0</v>
      </c>
      <c r="K53" s="90">
        <f>IF('Prior Year - CA2'!K53&gt;0,('CA2 Detail'!K53-'Prior Year - CA2'!K53)/'Prior Year - CA2'!K53,0)</f>
        <v>0</v>
      </c>
      <c r="L53" s="90">
        <f>IF('Prior Year - CA2'!L53&gt;0,('CA2 Detail'!L53-'Prior Year - CA2'!L53)/'Prior Year - CA2'!L53,0)</f>
        <v>0</v>
      </c>
      <c r="M53" s="90">
        <f>IF('Prior Year - CA2'!M53&gt;0,('CA2 Detail'!M53-'Prior Year - CA2'!M53)/'Prior Year - CA2'!M53,0)</f>
        <v>0</v>
      </c>
      <c r="N53" s="90">
        <f>IF('Prior Year - CA2'!N53&gt;0,('CA2 Detail'!N53-'Prior Year - CA2'!N53)/'Prior Year - CA2'!N53,0)</f>
        <v>0</v>
      </c>
      <c r="O53" s="90">
        <f>IF('Prior Year - CA2'!O53&gt;0,('CA2 Detail'!O53-'Prior Year - CA2'!O53)/'Prior Year - CA2'!O53,0)</f>
        <v>0</v>
      </c>
      <c r="P53" s="90">
        <f>IF('Prior Year - CA2'!P53&gt;0,('CA2 Detail'!P53-'Prior Year - CA2'!P53)/'Prior Year - CA2'!P53,0)</f>
        <v>0</v>
      </c>
      <c r="Q53" s="90">
        <f>IF('Prior Year - CA2'!Q53&gt;0,('CA2 Detail'!Q53-'Prior Year - CA2'!Q53)/'Prior Year - CA2'!Q53,0)</f>
        <v>0</v>
      </c>
      <c r="R53" s="90">
        <f>IF('Prior Year - CA2'!R53&gt;0,('CA2 Detail'!R53-'Prior Year - CA2'!R53)/'Prior Year - CA2'!R53,0)</f>
        <v>0</v>
      </c>
      <c r="S53" s="90">
        <f>IF('Prior Year - CA2'!S53&gt;0,('CA2 Detail'!S53-'Prior Year - CA2'!S53)/'Prior Year - CA2'!S53,0)</f>
        <v>0</v>
      </c>
      <c r="T53" s="90">
        <f>IF('Prior Year - CA2'!T53&gt;0,('CA2 Detail'!T53-'Prior Year - CA2'!T53)/'Prior Year - CA2'!T53,0)</f>
        <v>0</v>
      </c>
      <c r="U53" s="90">
        <f>IF('Prior Year - CA2'!U53&gt;0,('CA2 Detail'!U53-'Prior Year - CA2'!U53)/'Prior Year - CA2'!U53,0)</f>
        <v>0</v>
      </c>
      <c r="V53" s="90">
        <f>IF('Prior Year - CA2'!V53&gt;0,('CA2 Detail'!V53-'Prior Year - CA2'!V53)/'Prior Year - CA2'!V53,0)</f>
        <v>0</v>
      </c>
      <c r="W53" s="90">
        <f>IF('Prior Year - CA2'!W53&gt;0,('CA2 Detail'!W53-'Prior Year - CA2'!W53)/'Prior Year - CA2'!W53,0)</f>
        <v>0</v>
      </c>
      <c r="X53" s="90">
        <f>IF('Prior Year - CA2'!X53&gt;0,('CA2 Detail'!X53-'Prior Year - CA2'!X53)/'Prior Year - CA2'!X53,0)</f>
        <v>0</v>
      </c>
      <c r="Y53" s="90">
        <f>IF('Prior Year - CA2'!Y53&gt;0,('CA2 Detail'!Y53-'Prior Year - CA2'!Y53)/'Prior Year - CA2'!Y53,0)</f>
        <v>0</v>
      </c>
      <c r="Z53" s="90">
        <f>IF('Prior Year - CA2'!Z53&gt;0,('CA2 Detail'!Z53-'Prior Year - CA2'!Z53)/'Prior Year - CA2'!Z53,0)</f>
        <v>0</v>
      </c>
      <c r="AA53" s="90">
        <f>IF('Prior Year - CA2'!AA53&gt;0,('CA2 Detail'!AA53-'Prior Year - CA2'!AA53)/'Prior Year - CA2'!AA53,0)</f>
        <v>0</v>
      </c>
      <c r="AB53" s="514">
        <f>IF('Prior Year - CA2'!AB53&gt;0,('CA2 Detail'!AB53-'Prior Year - CA2'!AB53)/'Prior Year - CA2'!AB53,0)</f>
        <v>0</v>
      </c>
      <c r="AC53" s="35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</row>
    <row r="54" spans="1:40">
      <c r="A54" s="35" t="s">
        <v>17</v>
      </c>
      <c r="B54" s="90">
        <f>IF('Prior Year - CA2'!B54&gt;0,('CA2 Detail'!B54-'Prior Year - CA2'!B54)/'Prior Year - CA2'!B54,0)</f>
        <v>0</v>
      </c>
      <c r="C54" s="90">
        <f>IF('Prior Year - CA2'!C54&gt;0,('CA2 Detail'!C54-'Prior Year - CA2'!C54)/'Prior Year - CA2'!C54,0)</f>
        <v>0</v>
      </c>
      <c r="D54" s="90">
        <f>IF('Prior Year - CA2'!D54&gt;0,('CA2 Detail'!D54-'Prior Year - CA2'!D54)/'Prior Year - CA2'!D54,0)</f>
        <v>0</v>
      </c>
      <c r="E54" s="90">
        <f>IF('Prior Year - CA2'!E54&gt;0,('CA2 Detail'!E54-'Prior Year - CA2'!E54)/'Prior Year - CA2'!E54,0)</f>
        <v>0</v>
      </c>
      <c r="F54" s="90">
        <f>IF('Prior Year - CA2'!F54&gt;0,('CA2 Detail'!F54-'Prior Year - CA2'!F54)/'Prior Year - CA2'!F54,0)</f>
        <v>0</v>
      </c>
      <c r="G54" s="90">
        <f>IF('Prior Year - CA2'!G54&gt;0,('CA2 Detail'!G54-'Prior Year - CA2'!G54)/'Prior Year - CA2'!G54,0)</f>
        <v>0</v>
      </c>
      <c r="H54" s="90">
        <f>IF('Prior Year - CA2'!H54&gt;0,('CA2 Detail'!H54-'Prior Year - CA2'!H54)/'Prior Year - CA2'!H54,0)</f>
        <v>0</v>
      </c>
      <c r="I54" s="90">
        <f>IF('Prior Year - CA2'!I54&gt;0,('CA2 Detail'!I54-'Prior Year - CA2'!I54)/'Prior Year - CA2'!I54,0)</f>
        <v>0</v>
      </c>
      <c r="J54" s="90">
        <f>IF('Prior Year - CA2'!J54&gt;0,('CA2 Detail'!J54-'Prior Year - CA2'!J54)/'Prior Year - CA2'!J54,0)</f>
        <v>0</v>
      </c>
      <c r="K54" s="90">
        <f>IF('Prior Year - CA2'!K54&gt;0,('CA2 Detail'!K54-'Prior Year - CA2'!K54)/'Prior Year - CA2'!K54,0)</f>
        <v>0</v>
      </c>
      <c r="L54" s="90">
        <f>IF('Prior Year - CA2'!L54&gt;0,('CA2 Detail'!L54-'Prior Year - CA2'!L54)/'Prior Year - CA2'!L54,0)</f>
        <v>0</v>
      </c>
      <c r="M54" s="90">
        <f>IF('Prior Year - CA2'!M54&gt;0,('CA2 Detail'!M54-'Prior Year - CA2'!M54)/'Prior Year - CA2'!M54,0)</f>
        <v>0</v>
      </c>
      <c r="N54" s="90">
        <f>IF('Prior Year - CA2'!N54&gt;0,('CA2 Detail'!N54-'Prior Year - CA2'!N54)/'Prior Year - CA2'!N54,0)</f>
        <v>0</v>
      </c>
      <c r="O54" s="90">
        <f>IF('Prior Year - CA2'!O54&gt;0,('CA2 Detail'!O54-'Prior Year - CA2'!O54)/'Prior Year - CA2'!O54,0)</f>
        <v>0</v>
      </c>
      <c r="P54" s="90">
        <f>IF('Prior Year - CA2'!P54&gt;0,('CA2 Detail'!P54-'Prior Year - CA2'!P54)/'Prior Year - CA2'!P54,0)</f>
        <v>0</v>
      </c>
      <c r="Q54" s="90">
        <f>IF('Prior Year - CA2'!Q54&gt;0,('CA2 Detail'!Q54-'Prior Year - CA2'!Q54)/'Prior Year - CA2'!Q54,0)</f>
        <v>0</v>
      </c>
      <c r="R54" s="90">
        <f>IF('Prior Year - CA2'!R54&gt;0,('CA2 Detail'!R54-'Prior Year - CA2'!R54)/'Prior Year - CA2'!R54,0)</f>
        <v>0</v>
      </c>
      <c r="S54" s="90">
        <f>IF('Prior Year - CA2'!S54&gt;0,('CA2 Detail'!S54-'Prior Year - CA2'!S54)/'Prior Year - CA2'!S54,0)</f>
        <v>0</v>
      </c>
      <c r="T54" s="90">
        <f>IF('Prior Year - CA2'!T54&gt;0,('CA2 Detail'!T54-'Prior Year - CA2'!T54)/'Prior Year - CA2'!T54,0)</f>
        <v>0</v>
      </c>
      <c r="U54" s="90">
        <f>IF('Prior Year - CA2'!U54&gt;0,('CA2 Detail'!U54-'Prior Year - CA2'!U54)/'Prior Year - CA2'!U54,0)</f>
        <v>0</v>
      </c>
      <c r="V54" s="90">
        <f>IF('Prior Year - CA2'!V54&gt;0,('CA2 Detail'!V54-'Prior Year - CA2'!V54)/'Prior Year - CA2'!V54,0)</f>
        <v>0</v>
      </c>
      <c r="W54" s="90">
        <f>IF('Prior Year - CA2'!W54&gt;0,('CA2 Detail'!W54-'Prior Year - CA2'!W54)/'Prior Year - CA2'!W54,0)</f>
        <v>0</v>
      </c>
      <c r="X54" s="90">
        <f>IF('Prior Year - CA2'!X54&gt;0,('CA2 Detail'!X54-'Prior Year - CA2'!X54)/'Prior Year - CA2'!X54,0)</f>
        <v>0</v>
      </c>
      <c r="Y54" s="90">
        <f>IF('Prior Year - CA2'!Y54&gt;0,('CA2 Detail'!Y54-'Prior Year - CA2'!Y54)/'Prior Year - CA2'!Y54,0)</f>
        <v>0</v>
      </c>
      <c r="Z54" s="90">
        <f>IF('Prior Year - CA2'!Z54&gt;0,('CA2 Detail'!Z54-'Prior Year - CA2'!Z54)/'Prior Year - CA2'!Z54,0)</f>
        <v>0</v>
      </c>
      <c r="AA54" s="90">
        <f>IF('Prior Year - CA2'!AA54&gt;0,('CA2 Detail'!AA54-'Prior Year - CA2'!AA54)/'Prior Year - CA2'!AA54,0)</f>
        <v>0</v>
      </c>
      <c r="AB54" s="514">
        <f>IF('Prior Year - CA2'!AB54&gt;0,('CA2 Detail'!AB54-'Prior Year - CA2'!AB54)/'Prior Year - CA2'!AB54,0)</f>
        <v>0</v>
      </c>
      <c r="AC54" s="35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</row>
    <row r="55" spans="1:40">
      <c r="A55" s="35" t="s">
        <v>18</v>
      </c>
      <c r="B55" s="90">
        <f>IF('Prior Year - CA2'!B55&gt;0,('CA2 Detail'!B55-'Prior Year - CA2'!B55)/'Prior Year - CA2'!B55,0)</f>
        <v>0</v>
      </c>
      <c r="C55" s="90">
        <f>IF('Prior Year - CA2'!C55&gt;0,('CA2 Detail'!C55-'Prior Year - CA2'!C55)/'Prior Year - CA2'!C55,0)</f>
        <v>0</v>
      </c>
      <c r="D55" s="90">
        <f>IF('Prior Year - CA2'!D55&gt;0,('CA2 Detail'!D55-'Prior Year - CA2'!D55)/'Prior Year - CA2'!D55,0)</f>
        <v>0</v>
      </c>
      <c r="E55" s="90">
        <f>IF('Prior Year - CA2'!E55&gt;0,('CA2 Detail'!E55-'Prior Year - CA2'!E55)/'Prior Year - CA2'!E55,0)</f>
        <v>0</v>
      </c>
      <c r="F55" s="90">
        <f>IF('Prior Year - CA2'!F55&gt;0,('CA2 Detail'!F55-'Prior Year - CA2'!F55)/'Prior Year - CA2'!F55,0)</f>
        <v>0</v>
      </c>
      <c r="G55" s="90">
        <f>IF('Prior Year - CA2'!G55&gt;0,('CA2 Detail'!G55-'Prior Year - CA2'!G55)/'Prior Year - CA2'!G55,0)</f>
        <v>0</v>
      </c>
      <c r="H55" s="90">
        <f>IF('Prior Year - CA2'!H55&gt;0,('CA2 Detail'!H55-'Prior Year - CA2'!H55)/'Prior Year - CA2'!H55,0)</f>
        <v>0</v>
      </c>
      <c r="I55" s="90">
        <f>IF('Prior Year - CA2'!I55&gt;0,('CA2 Detail'!I55-'Prior Year - CA2'!I55)/'Prior Year - CA2'!I55,0)</f>
        <v>0</v>
      </c>
      <c r="J55" s="90">
        <f>IF('Prior Year - CA2'!J55&gt;0,('CA2 Detail'!J55-'Prior Year - CA2'!J55)/'Prior Year - CA2'!J55,0)</f>
        <v>0</v>
      </c>
      <c r="K55" s="90">
        <f>IF('Prior Year - CA2'!K55&gt;0,('CA2 Detail'!K55-'Prior Year - CA2'!K55)/'Prior Year - CA2'!K55,0)</f>
        <v>0</v>
      </c>
      <c r="L55" s="90">
        <f>IF('Prior Year - CA2'!L55&gt;0,('CA2 Detail'!L55-'Prior Year - CA2'!L55)/'Prior Year - CA2'!L55,0)</f>
        <v>0</v>
      </c>
      <c r="M55" s="90">
        <f>IF('Prior Year - CA2'!M55&gt;0,('CA2 Detail'!M55-'Prior Year - CA2'!M55)/'Prior Year - CA2'!M55,0)</f>
        <v>0</v>
      </c>
      <c r="N55" s="90">
        <f>IF('Prior Year - CA2'!N55&gt;0,('CA2 Detail'!N55-'Prior Year - CA2'!N55)/'Prior Year - CA2'!N55,0)</f>
        <v>0</v>
      </c>
      <c r="O55" s="90">
        <f>IF('Prior Year - CA2'!O55&gt;0,('CA2 Detail'!O55-'Prior Year - CA2'!O55)/'Prior Year - CA2'!O55,0)</f>
        <v>0</v>
      </c>
      <c r="P55" s="90">
        <f>IF('Prior Year - CA2'!P55&gt;0,('CA2 Detail'!P55-'Prior Year - CA2'!P55)/'Prior Year - CA2'!P55,0)</f>
        <v>0</v>
      </c>
      <c r="Q55" s="90">
        <f>IF('Prior Year - CA2'!Q55&gt;0,('CA2 Detail'!Q55-'Prior Year - CA2'!Q55)/'Prior Year - CA2'!Q55,0)</f>
        <v>0</v>
      </c>
      <c r="R55" s="90">
        <f>IF('Prior Year - CA2'!R55&gt;0,('CA2 Detail'!R55-'Prior Year - CA2'!R55)/'Prior Year - CA2'!R55,0)</f>
        <v>0</v>
      </c>
      <c r="S55" s="90">
        <f>IF('Prior Year - CA2'!S55&gt;0,('CA2 Detail'!S55-'Prior Year - CA2'!S55)/'Prior Year - CA2'!S55,0)</f>
        <v>0</v>
      </c>
      <c r="T55" s="90">
        <f>IF('Prior Year - CA2'!T55&gt;0,('CA2 Detail'!T55-'Prior Year - CA2'!T55)/'Prior Year - CA2'!T55,0)</f>
        <v>0</v>
      </c>
      <c r="U55" s="90">
        <f>IF('Prior Year - CA2'!U55&gt;0,('CA2 Detail'!U55-'Prior Year - CA2'!U55)/'Prior Year - CA2'!U55,0)</f>
        <v>0</v>
      </c>
      <c r="V55" s="90">
        <f>IF('Prior Year - CA2'!V55&gt;0,('CA2 Detail'!V55-'Prior Year - CA2'!V55)/'Prior Year - CA2'!V55,0)</f>
        <v>0</v>
      </c>
      <c r="W55" s="90">
        <f>IF('Prior Year - CA2'!W55&gt;0,('CA2 Detail'!W55-'Prior Year - CA2'!W55)/'Prior Year - CA2'!W55,0)</f>
        <v>0</v>
      </c>
      <c r="X55" s="90">
        <f>IF('Prior Year - CA2'!X55&gt;0,('CA2 Detail'!X55-'Prior Year - CA2'!X55)/'Prior Year - CA2'!X55,0)</f>
        <v>0</v>
      </c>
      <c r="Y55" s="90">
        <f>IF('Prior Year - CA2'!Y55&gt;0,('CA2 Detail'!Y55-'Prior Year - CA2'!Y55)/'Prior Year - CA2'!Y55,0)</f>
        <v>0</v>
      </c>
      <c r="Z55" s="90">
        <f>IF('Prior Year - CA2'!Z55&gt;0,('CA2 Detail'!Z55-'Prior Year - CA2'!Z55)/'Prior Year - CA2'!Z55,0)</f>
        <v>0</v>
      </c>
      <c r="AA55" s="90">
        <f>IF('Prior Year - CA2'!AA55&gt;0,('CA2 Detail'!AA55-'Prior Year - CA2'!AA55)/'Prior Year - CA2'!AA55,0)</f>
        <v>0</v>
      </c>
      <c r="AB55" s="514">
        <f>IF('Prior Year - CA2'!AB55&gt;0,('CA2 Detail'!AB55-'Prior Year - CA2'!AB55)/'Prior Year - CA2'!AB55,0)</f>
        <v>0</v>
      </c>
      <c r="AC55" s="35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</row>
    <row r="56" spans="1:40">
      <c r="A56" s="35" t="s">
        <v>19</v>
      </c>
      <c r="B56" s="90">
        <f>IF('Prior Year - CA2'!B56&gt;0,('CA2 Detail'!B56-'Prior Year - CA2'!B56)/'Prior Year - CA2'!B56,0)</f>
        <v>0</v>
      </c>
      <c r="C56" s="90">
        <f>IF('Prior Year - CA2'!C56&gt;0,('CA2 Detail'!C56-'Prior Year - CA2'!C56)/'Prior Year - CA2'!C56,0)</f>
        <v>0</v>
      </c>
      <c r="D56" s="90">
        <f>IF('Prior Year - CA2'!D56&gt;0,('CA2 Detail'!D56-'Prior Year - CA2'!D56)/'Prior Year - CA2'!D56,0)</f>
        <v>0</v>
      </c>
      <c r="E56" s="90">
        <f>IF('Prior Year - CA2'!E56&gt;0,('CA2 Detail'!E56-'Prior Year - CA2'!E56)/'Prior Year - CA2'!E56,0)</f>
        <v>0</v>
      </c>
      <c r="F56" s="90">
        <f>IF('Prior Year - CA2'!F56&gt;0,('CA2 Detail'!F56-'Prior Year - CA2'!F56)/'Prior Year - CA2'!F56,0)</f>
        <v>0</v>
      </c>
      <c r="G56" s="90">
        <f>IF('Prior Year - CA2'!G56&gt;0,('CA2 Detail'!G56-'Prior Year - CA2'!G56)/'Prior Year - CA2'!G56,0)</f>
        <v>0</v>
      </c>
      <c r="H56" s="90">
        <f>IF('Prior Year - CA2'!H56&gt;0,('CA2 Detail'!H56-'Prior Year - CA2'!H56)/'Prior Year - CA2'!H56,0)</f>
        <v>0</v>
      </c>
      <c r="I56" s="90">
        <f>IF('Prior Year - CA2'!I56&gt;0,('CA2 Detail'!I56-'Prior Year - CA2'!I56)/'Prior Year - CA2'!I56,0)</f>
        <v>0</v>
      </c>
      <c r="J56" s="90">
        <f>IF('Prior Year - CA2'!J56&gt;0,('CA2 Detail'!J56-'Prior Year - CA2'!J56)/'Prior Year - CA2'!J56,0)</f>
        <v>0</v>
      </c>
      <c r="K56" s="90">
        <f>IF('Prior Year - CA2'!K56&gt;0,('CA2 Detail'!K56-'Prior Year - CA2'!K56)/'Prior Year - CA2'!K56,0)</f>
        <v>0</v>
      </c>
      <c r="L56" s="90">
        <f>IF('Prior Year - CA2'!L56&gt;0,('CA2 Detail'!L56-'Prior Year - CA2'!L56)/'Prior Year - CA2'!L56,0)</f>
        <v>0</v>
      </c>
      <c r="M56" s="90">
        <f>IF('Prior Year - CA2'!M56&gt;0,('CA2 Detail'!M56-'Prior Year - CA2'!M56)/'Prior Year - CA2'!M56,0)</f>
        <v>0</v>
      </c>
      <c r="N56" s="90">
        <f>IF('Prior Year - CA2'!N56&gt;0,('CA2 Detail'!N56-'Prior Year - CA2'!N56)/'Prior Year - CA2'!N56,0)</f>
        <v>0</v>
      </c>
      <c r="O56" s="90">
        <f>IF('Prior Year - CA2'!O56&gt;0,('CA2 Detail'!O56-'Prior Year - CA2'!O56)/'Prior Year - CA2'!O56,0)</f>
        <v>0</v>
      </c>
      <c r="P56" s="90">
        <f>IF('Prior Year - CA2'!P56&gt;0,('CA2 Detail'!P56-'Prior Year - CA2'!P56)/'Prior Year - CA2'!P56,0)</f>
        <v>0</v>
      </c>
      <c r="Q56" s="90">
        <f>IF('Prior Year - CA2'!Q56&gt;0,('CA2 Detail'!Q56-'Prior Year - CA2'!Q56)/'Prior Year - CA2'!Q56,0)</f>
        <v>0</v>
      </c>
      <c r="R56" s="90">
        <f>IF('Prior Year - CA2'!R56&gt;0,('CA2 Detail'!R56-'Prior Year - CA2'!R56)/'Prior Year - CA2'!R56,0)</f>
        <v>0</v>
      </c>
      <c r="S56" s="90">
        <f>IF('Prior Year - CA2'!S56&gt;0,('CA2 Detail'!S56-'Prior Year - CA2'!S56)/'Prior Year - CA2'!S56,0)</f>
        <v>0</v>
      </c>
      <c r="T56" s="90">
        <f>IF('Prior Year - CA2'!T56&gt;0,('CA2 Detail'!T56-'Prior Year - CA2'!T56)/'Prior Year - CA2'!T56,0)</f>
        <v>0</v>
      </c>
      <c r="U56" s="90">
        <f>IF('Prior Year - CA2'!U56&gt;0,('CA2 Detail'!U56-'Prior Year - CA2'!U56)/'Prior Year - CA2'!U56,0)</f>
        <v>0</v>
      </c>
      <c r="V56" s="90">
        <f>IF('Prior Year - CA2'!V56&gt;0,('CA2 Detail'!V56-'Prior Year - CA2'!V56)/'Prior Year - CA2'!V56,0)</f>
        <v>0</v>
      </c>
      <c r="W56" s="90">
        <f>IF('Prior Year - CA2'!W56&gt;0,('CA2 Detail'!W56-'Prior Year - CA2'!W56)/'Prior Year - CA2'!W56,0)</f>
        <v>0</v>
      </c>
      <c r="X56" s="90">
        <f>IF('Prior Year - CA2'!X56&gt;0,('CA2 Detail'!X56-'Prior Year - CA2'!X56)/'Prior Year - CA2'!X56,0)</f>
        <v>0</v>
      </c>
      <c r="Y56" s="90">
        <f>IF('Prior Year - CA2'!Y56&gt;0,('CA2 Detail'!Y56-'Prior Year - CA2'!Y56)/'Prior Year - CA2'!Y56,0)</f>
        <v>0</v>
      </c>
      <c r="Z56" s="90">
        <f>IF('Prior Year - CA2'!Z56&gt;0,('CA2 Detail'!Z56-'Prior Year - CA2'!Z56)/'Prior Year - CA2'!Z56,0)</f>
        <v>0</v>
      </c>
      <c r="AA56" s="90">
        <f>IF('Prior Year - CA2'!AA56&gt;0,('CA2 Detail'!AA56-'Prior Year - CA2'!AA56)/'Prior Year - CA2'!AA56,0)</f>
        <v>0</v>
      </c>
      <c r="AB56" s="514">
        <f>IF('Prior Year - CA2'!AB56&gt;0,('CA2 Detail'!AB56-'Prior Year - CA2'!AB56)/'Prior Year - CA2'!AB56,0)</f>
        <v>0</v>
      </c>
      <c r="AC56" s="35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</row>
    <row r="57" spans="1:40">
      <c r="A57" s="35" t="s">
        <v>20</v>
      </c>
      <c r="B57" s="90">
        <f>IF('Prior Year - CA2'!B57&gt;0,('CA2 Detail'!B57-'Prior Year - CA2'!B57)/'Prior Year - CA2'!B57,0)</f>
        <v>0</v>
      </c>
      <c r="C57" s="90">
        <f>IF('Prior Year - CA2'!C57&gt;0,('CA2 Detail'!C57-'Prior Year - CA2'!C57)/'Prior Year - CA2'!C57,0)</f>
        <v>0</v>
      </c>
      <c r="D57" s="90">
        <f>IF('Prior Year - CA2'!D57&gt;0,('CA2 Detail'!D57-'Prior Year - CA2'!D57)/'Prior Year - CA2'!D57,0)</f>
        <v>0</v>
      </c>
      <c r="E57" s="90">
        <f>IF('Prior Year - CA2'!E57&gt;0,('CA2 Detail'!E57-'Prior Year - CA2'!E57)/'Prior Year - CA2'!E57,0)</f>
        <v>0</v>
      </c>
      <c r="F57" s="90">
        <f>IF('Prior Year - CA2'!F57&gt;0,('CA2 Detail'!F57-'Prior Year - CA2'!F57)/'Prior Year - CA2'!F57,0)</f>
        <v>0</v>
      </c>
      <c r="G57" s="90">
        <f>IF('Prior Year - CA2'!G57&gt;0,('CA2 Detail'!G57-'Prior Year - CA2'!G57)/'Prior Year - CA2'!G57,0)</f>
        <v>0</v>
      </c>
      <c r="H57" s="90">
        <f>IF('Prior Year - CA2'!H57&gt;0,('CA2 Detail'!H57-'Prior Year - CA2'!H57)/'Prior Year - CA2'!H57,0)</f>
        <v>0</v>
      </c>
      <c r="I57" s="90">
        <f>IF('Prior Year - CA2'!I57&gt;0,('CA2 Detail'!I57-'Prior Year - CA2'!I57)/'Prior Year - CA2'!I57,0)</f>
        <v>0</v>
      </c>
      <c r="J57" s="90">
        <f>IF('Prior Year - CA2'!J57&gt;0,('CA2 Detail'!J57-'Prior Year - CA2'!J57)/'Prior Year - CA2'!J57,0)</f>
        <v>0</v>
      </c>
      <c r="K57" s="90">
        <f>IF('Prior Year - CA2'!K57&gt;0,('CA2 Detail'!K57-'Prior Year - CA2'!K57)/'Prior Year - CA2'!K57,0)</f>
        <v>0</v>
      </c>
      <c r="L57" s="90">
        <f>IF('Prior Year - CA2'!L57&gt;0,('CA2 Detail'!L57-'Prior Year - CA2'!L57)/'Prior Year - CA2'!L57,0)</f>
        <v>0</v>
      </c>
      <c r="M57" s="90">
        <f>IF('Prior Year - CA2'!M57&gt;0,('CA2 Detail'!M57-'Prior Year - CA2'!M57)/'Prior Year - CA2'!M57,0)</f>
        <v>0</v>
      </c>
      <c r="N57" s="90">
        <f>IF('Prior Year - CA2'!N57&gt;0,('CA2 Detail'!N57-'Prior Year - CA2'!N57)/'Prior Year - CA2'!N57,0)</f>
        <v>0</v>
      </c>
      <c r="O57" s="90">
        <f>IF('Prior Year - CA2'!O57&gt;0,('CA2 Detail'!O57-'Prior Year - CA2'!O57)/'Prior Year - CA2'!O57,0)</f>
        <v>0</v>
      </c>
      <c r="P57" s="90">
        <f>IF('Prior Year - CA2'!P57&gt;0,('CA2 Detail'!P57-'Prior Year - CA2'!P57)/'Prior Year - CA2'!P57,0)</f>
        <v>0</v>
      </c>
      <c r="Q57" s="90">
        <f>IF('Prior Year - CA2'!Q57&gt;0,('CA2 Detail'!Q57-'Prior Year - CA2'!Q57)/'Prior Year - CA2'!Q57,0)</f>
        <v>0</v>
      </c>
      <c r="R57" s="90">
        <f>IF('Prior Year - CA2'!R57&gt;0,('CA2 Detail'!R57-'Prior Year - CA2'!R57)/'Prior Year - CA2'!R57,0)</f>
        <v>0</v>
      </c>
      <c r="S57" s="90">
        <f>IF('Prior Year - CA2'!S57&gt;0,('CA2 Detail'!S57-'Prior Year - CA2'!S57)/'Prior Year - CA2'!S57,0)</f>
        <v>0</v>
      </c>
      <c r="T57" s="90">
        <f>IF('Prior Year - CA2'!T57&gt;0,('CA2 Detail'!T57-'Prior Year - CA2'!T57)/'Prior Year - CA2'!T57,0)</f>
        <v>0</v>
      </c>
      <c r="U57" s="90">
        <f>IF('Prior Year - CA2'!U57&gt;0,('CA2 Detail'!U57-'Prior Year - CA2'!U57)/'Prior Year - CA2'!U57,0)</f>
        <v>0</v>
      </c>
      <c r="V57" s="90">
        <f>IF('Prior Year - CA2'!V57&gt;0,('CA2 Detail'!V57-'Prior Year - CA2'!V57)/'Prior Year - CA2'!V57,0)</f>
        <v>0</v>
      </c>
      <c r="W57" s="90">
        <f>IF('Prior Year - CA2'!W57&gt;0,('CA2 Detail'!W57-'Prior Year - CA2'!W57)/'Prior Year - CA2'!W57,0)</f>
        <v>0</v>
      </c>
      <c r="X57" s="90">
        <f>IF('Prior Year - CA2'!X57&gt;0,('CA2 Detail'!X57-'Prior Year - CA2'!X57)/'Prior Year - CA2'!X57,0)</f>
        <v>0</v>
      </c>
      <c r="Y57" s="90">
        <f>IF('Prior Year - CA2'!Y57&gt;0,('CA2 Detail'!Y57-'Prior Year - CA2'!Y57)/'Prior Year - CA2'!Y57,0)</f>
        <v>0</v>
      </c>
      <c r="Z57" s="90">
        <f>IF('Prior Year - CA2'!Z57&gt;0,('CA2 Detail'!Z57-'Prior Year - CA2'!Z57)/'Prior Year - CA2'!Z57,0)</f>
        <v>0</v>
      </c>
      <c r="AA57" s="90">
        <f>IF('Prior Year - CA2'!AA57&gt;0,('CA2 Detail'!AA57-'Prior Year - CA2'!AA57)/'Prior Year - CA2'!AA57,0)</f>
        <v>0</v>
      </c>
      <c r="AB57" s="514">
        <f>IF('Prior Year - CA2'!AB57&gt;0,('CA2 Detail'!AB57-'Prior Year - CA2'!AB57)/'Prior Year - CA2'!AB57,0)</f>
        <v>0</v>
      </c>
      <c r="AC57" s="35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</row>
    <row r="58" spans="1:40">
      <c r="A58" s="35" t="s">
        <v>21</v>
      </c>
      <c r="B58" s="90">
        <f>IF('Prior Year - CA2'!B58&gt;0,('CA2 Detail'!B58-'Prior Year - CA2'!B58)/'Prior Year - CA2'!B58,0)</f>
        <v>0</v>
      </c>
      <c r="C58" s="90">
        <f>IF('Prior Year - CA2'!C58&gt;0,('CA2 Detail'!C58-'Prior Year - CA2'!C58)/'Prior Year - CA2'!C58,0)</f>
        <v>0</v>
      </c>
      <c r="D58" s="90">
        <f>IF('Prior Year - CA2'!D58&gt;0,('CA2 Detail'!D58-'Prior Year - CA2'!D58)/'Prior Year - CA2'!D58,0)</f>
        <v>0</v>
      </c>
      <c r="E58" s="90">
        <f>IF('Prior Year - CA2'!E58&gt;0,('CA2 Detail'!E58-'Prior Year - CA2'!E58)/'Prior Year - CA2'!E58,0)</f>
        <v>0</v>
      </c>
      <c r="F58" s="90">
        <f>IF('Prior Year - CA2'!F58&gt;0,('CA2 Detail'!F58-'Prior Year - CA2'!F58)/'Prior Year - CA2'!F58,0)</f>
        <v>0</v>
      </c>
      <c r="G58" s="90">
        <f>IF('Prior Year - CA2'!G58&gt;0,('CA2 Detail'!G58-'Prior Year - CA2'!G58)/'Prior Year - CA2'!G58,0)</f>
        <v>0</v>
      </c>
      <c r="H58" s="90">
        <f>IF('Prior Year - CA2'!H58&gt;0,('CA2 Detail'!H58-'Prior Year - CA2'!H58)/'Prior Year - CA2'!H58,0)</f>
        <v>0</v>
      </c>
      <c r="I58" s="90">
        <f>IF('Prior Year - CA2'!I58&gt;0,('CA2 Detail'!I58-'Prior Year - CA2'!I58)/'Prior Year - CA2'!I58,0)</f>
        <v>0</v>
      </c>
      <c r="J58" s="90">
        <f>IF('Prior Year - CA2'!J58&gt;0,('CA2 Detail'!J58-'Prior Year - CA2'!J58)/'Prior Year - CA2'!J58,0)</f>
        <v>0</v>
      </c>
      <c r="K58" s="90">
        <f>IF('Prior Year - CA2'!K58&gt;0,('CA2 Detail'!K58-'Prior Year - CA2'!K58)/'Prior Year - CA2'!K58,0)</f>
        <v>0</v>
      </c>
      <c r="L58" s="90">
        <f>IF('Prior Year - CA2'!L58&gt;0,('CA2 Detail'!L58-'Prior Year - CA2'!L58)/'Prior Year - CA2'!L58,0)</f>
        <v>0</v>
      </c>
      <c r="M58" s="90">
        <f>IF('Prior Year - CA2'!M58&gt;0,('CA2 Detail'!M58-'Prior Year - CA2'!M58)/'Prior Year - CA2'!M58,0)</f>
        <v>0</v>
      </c>
      <c r="N58" s="90">
        <f>IF('Prior Year - CA2'!N58&gt;0,('CA2 Detail'!N58-'Prior Year - CA2'!N58)/'Prior Year - CA2'!N58,0)</f>
        <v>0</v>
      </c>
      <c r="O58" s="90">
        <f>IF('Prior Year - CA2'!O58&gt;0,('CA2 Detail'!O58-'Prior Year - CA2'!O58)/'Prior Year - CA2'!O58,0)</f>
        <v>0</v>
      </c>
      <c r="P58" s="90">
        <f>IF('Prior Year - CA2'!P58&gt;0,('CA2 Detail'!P58-'Prior Year - CA2'!P58)/'Prior Year - CA2'!P58,0)</f>
        <v>0</v>
      </c>
      <c r="Q58" s="90">
        <f>IF('Prior Year - CA2'!Q58&gt;0,('CA2 Detail'!Q58-'Prior Year - CA2'!Q58)/'Prior Year - CA2'!Q58,0)</f>
        <v>0</v>
      </c>
      <c r="R58" s="90">
        <f>IF('Prior Year - CA2'!R58&gt;0,('CA2 Detail'!R58-'Prior Year - CA2'!R58)/'Prior Year - CA2'!R58,0)</f>
        <v>0</v>
      </c>
      <c r="S58" s="90">
        <f>IF('Prior Year - CA2'!S58&gt;0,('CA2 Detail'!S58-'Prior Year - CA2'!S58)/'Prior Year - CA2'!S58,0)</f>
        <v>0</v>
      </c>
      <c r="T58" s="90">
        <f>IF('Prior Year - CA2'!T58&gt;0,('CA2 Detail'!T58-'Prior Year - CA2'!T58)/'Prior Year - CA2'!T58,0)</f>
        <v>0</v>
      </c>
      <c r="U58" s="90">
        <f>IF('Prior Year - CA2'!U58&gt;0,('CA2 Detail'!U58-'Prior Year - CA2'!U58)/'Prior Year - CA2'!U58,0)</f>
        <v>0</v>
      </c>
      <c r="V58" s="90">
        <f>IF('Prior Year - CA2'!V58&gt;0,('CA2 Detail'!V58-'Prior Year - CA2'!V58)/'Prior Year - CA2'!V58,0)</f>
        <v>0</v>
      </c>
      <c r="W58" s="90">
        <f>IF('Prior Year - CA2'!W58&gt;0,('CA2 Detail'!W58-'Prior Year - CA2'!W58)/'Prior Year - CA2'!W58,0)</f>
        <v>0</v>
      </c>
      <c r="X58" s="90">
        <f>IF('Prior Year - CA2'!X58&gt;0,('CA2 Detail'!X58-'Prior Year - CA2'!X58)/'Prior Year - CA2'!X58,0)</f>
        <v>0</v>
      </c>
      <c r="Y58" s="90">
        <f>IF('Prior Year - CA2'!Y58&gt;0,('CA2 Detail'!Y58-'Prior Year - CA2'!Y58)/'Prior Year - CA2'!Y58,0)</f>
        <v>0</v>
      </c>
      <c r="Z58" s="90">
        <f>IF('Prior Year - CA2'!Z58&gt;0,('CA2 Detail'!Z58-'Prior Year - CA2'!Z58)/'Prior Year - CA2'!Z58,0)</f>
        <v>0</v>
      </c>
      <c r="AA58" s="90">
        <f>IF('Prior Year - CA2'!AA58&gt;0,('CA2 Detail'!AA58-'Prior Year - CA2'!AA58)/'Prior Year - CA2'!AA58,0)</f>
        <v>0</v>
      </c>
      <c r="AB58" s="514">
        <f>IF('Prior Year - CA2'!AB58&gt;0,('CA2 Detail'!AB58-'Prior Year - CA2'!AB58)/'Prior Year - CA2'!AB58,0)</f>
        <v>0</v>
      </c>
      <c r="AC58" s="35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</row>
    <row r="59" spans="1:40">
      <c r="A59" s="35" t="s">
        <v>22</v>
      </c>
      <c r="B59" s="90">
        <f>IF('Prior Year - CA2'!B59&gt;0,('CA2 Detail'!B59-'Prior Year - CA2'!B59)/'Prior Year - CA2'!B59,0)</f>
        <v>0</v>
      </c>
      <c r="C59" s="90">
        <f>IF('Prior Year - CA2'!C59&gt;0,('CA2 Detail'!C59-'Prior Year - CA2'!C59)/'Prior Year - CA2'!C59,0)</f>
        <v>0</v>
      </c>
      <c r="D59" s="90">
        <f>IF('Prior Year - CA2'!D59&gt;0,('CA2 Detail'!D59-'Prior Year - CA2'!D59)/'Prior Year - CA2'!D59,0)</f>
        <v>0</v>
      </c>
      <c r="E59" s="90">
        <f>IF('Prior Year - CA2'!E59&gt;0,('CA2 Detail'!E59-'Prior Year - CA2'!E59)/'Prior Year - CA2'!E59,0)</f>
        <v>0</v>
      </c>
      <c r="F59" s="90">
        <f>IF('Prior Year - CA2'!F59&gt;0,('CA2 Detail'!F59-'Prior Year - CA2'!F59)/'Prior Year - CA2'!F59,0)</f>
        <v>0</v>
      </c>
      <c r="G59" s="90">
        <f>IF('Prior Year - CA2'!G59&gt;0,('CA2 Detail'!G59-'Prior Year - CA2'!G59)/'Prior Year - CA2'!G59,0)</f>
        <v>0</v>
      </c>
      <c r="H59" s="90">
        <f>IF('Prior Year - CA2'!H59&gt;0,('CA2 Detail'!H59-'Prior Year - CA2'!H59)/'Prior Year - CA2'!H59,0)</f>
        <v>0</v>
      </c>
      <c r="I59" s="90">
        <f>IF('Prior Year - CA2'!I59&gt;0,('CA2 Detail'!I59-'Prior Year - CA2'!I59)/'Prior Year - CA2'!I59,0)</f>
        <v>0</v>
      </c>
      <c r="J59" s="90">
        <f>IF('Prior Year - CA2'!J59&gt;0,('CA2 Detail'!J59-'Prior Year - CA2'!J59)/'Prior Year - CA2'!J59,0)</f>
        <v>0</v>
      </c>
      <c r="K59" s="90">
        <f>IF('Prior Year - CA2'!K59&gt;0,('CA2 Detail'!K59-'Prior Year - CA2'!K59)/'Prior Year - CA2'!K59,0)</f>
        <v>0</v>
      </c>
      <c r="L59" s="90">
        <f>IF('Prior Year - CA2'!L59&gt;0,('CA2 Detail'!L59-'Prior Year - CA2'!L59)/'Prior Year - CA2'!L59,0)</f>
        <v>0</v>
      </c>
      <c r="M59" s="90">
        <f>IF('Prior Year - CA2'!M59&gt;0,('CA2 Detail'!M59-'Prior Year - CA2'!M59)/'Prior Year - CA2'!M59,0)</f>
        <v>0</v>
      </c>
      <c r="N59" s="90">
        <f>IF('Prior Year - CA2'!N59&gt;0,('CA2 Detail'!N59-'Prior Year - CA2'!N59)/'Prior Year - CA2'!N59,0)</f>
        <v>0</v>
      </c>
      <c r="O59" s="90">
        <f>IF('Prior Year - CA2'!O59&gt;0,('CA2 Detail'!O59-'Prior Year - CA2'!O59)/'Prior Year - CA2'!O59,0)</f>
        <v>0</v>
      </c>
      <c r="P59" s="90">
        <f>IF('Prior Year - CA2'!P59&gt;0,('CA2 Detail'!P59-'Prior Year - CA2'!P59)/'Prior Year - CA2'!P59,0)</f>
        <v>0</v>
      </c>
      <c r="Q59" s="90">
        <f>IF('Prior Year - CA2'!Q59&gt;0,('CA2 Detail'!Q59-'Prior Year - CA2'!Q59)/'Prior Year - CA2'!Q59,0)</f>
        <v>0</v>
      </c>
      <c r="R59" s="90">
        <f>IF('Prior Year - CA2'!R59&gt;0,('CA2 Detail'!R59-'Prior Year - CA2'!R59)/'Prior Year - CA2'!R59,0)</f>
        <v>0</v>
      </c>
      <c r="S59" s="90">
        <f>IF('Prior Year - CA2'!S59&gt;0,('CA2 Detail'!S59-'Prior Year - CA2'!S59)/'Prior Year - CA2'!S59,0)</f>
        <v>0</v>
      </c>
      <c r="T59" s="90">
        <f>IF('Prior Year - CA2'!T59&gt;0,('CA2 Detail'!T59-'Prior Year - CA2'!T59)/'Prior Year - CA2'!T59,0)</f>
        <v>0</v>
      </c>
      <c r="U59" s="90">
        <f>IF('Prior Year - CA2'!U59&gt;0,('CA2 Detail'!U59-'Prior Year - CA2'!U59)/'Prior Year - CA2'!U59,0)</f>
        <v>0</v>
      </c>
      <c r="V59" s="90">
        <f>IF('Prior Year - CA2'!V59&gt;0,('CA2 Detail'!V59-'Prior Year - CA2'!V59)/'Prior Year - CA2'!V59,0)</f>
        <v>0</v>
      </c>
      <c r="W59" s="90">
        <f>IF('Prior Year - CA2'!W59&gt;0,('CA2 Detail'!W59-'Prior Year - CA2'!W59)/'Prior Year - CA2'!W59,0)</f>
        <v>0</v>
      </c>
      <c r="X59" s="90">
        <f>IF('Prior Year - CA2'!X59&gt;0,('CA2 Detail'!X59-'Prior Year - CA2'!X59)/'Prior Year - CA2'!X59,0)</f>
        <v>0</v>
      </c>
      <c r="Y59" s="90">
        <f>IF('Prior Year - CA2'!Y59&gt;0,('CA2 Detail'!Y59-'Prior Year - CA2'!Y59)/'Prior Year - CA2'!Y59,0)</f>
        <v>0</v>
      </c>
      <c r="Z59" s="90">
        <f>IF('Prior Year - CA2'!Z59&gt;0,('CA2 Detail'!Z59-'Prior Year - CA2'!Z59)/'Prior Year - CA2'!Z59,0)</f>
        <v>0</v>
      </c>
      <c r="AA59" s="90">
        <f>IF('Prior Year - CA2'!AA59&gt;0,('CA2 Detail'!AA59-'Prior Year - CA2'!AA59)/'Prior Year - CA2'!AA59,0)</f>
        <v>0</v>
      </c>
      <c r="AB59" s="514">
        <f>IF('Prior Year - CA2'!AB59&gt;0,('CA2 Detail'!AB59-'Prior Year - CA2'!AB59)/'Prior Year - CA2'!AB59,0)</f>
        <v>0</v>
      </c>
      <c r="AC59" s="35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</row>
    <row r="60" spans="1:40">
      <c r="A60" s="35" t="s">
        <v>23</v>
      </c>
      <c r="B60" s="90">
        <f>IF('Prior Year - CA2'!B60&gt;0,('CA2 Detail'!B60-'Prior Year - CA2'!B60)/'Prior Year - CA2'!B60,0)</f>
        <v>0</v>
      </c>
      <c r="C60" s="90">
        <f>IF('Prior Year - CA2'!C60&gt;0,('CA2 Detail'!C60-'Prior Year - CA2'!C60)/'Prior Year - CA2'!C60,0)</f>
        <v>0</v>
      </c>
      <c r="D60" s="90">
        <f>IF('Prior Year - CA2'!D60&gt;0,('CA2 Detail'!D60-'Prior Year - CA2'!D60)/'Prior Year - CA2'!D60,0)</f>
        <v>0</v>
      </c>
      <c r="E60" s="90">
        <f>IF('Prior Year - CA2'!E60&gt;0,('CA2 Detail'!E60-'Prior Year - CA2'!E60)/'Prior Year - CA2'!E60,0)</f>
        <v>0</v>
      </c>
      <c r="F60" s="90">
        <f>IF('Prior Year - CA2'!F60&gt;0,('CA2 Detail'!F60-'Prior Year - CA2'!F60)/'Prior Year - CA2'!F60,0)</f>
        <v>0</v>
      </c>
      <c r="G60" s="90">
        <f>IF('Prior Year - CA2'!G60&gt;0,('CA2 Detail'!G60-'Prior Year - CA2'!G60)/'Prior Year - CA2'!G60,0)</f>
        <v>0</v>
      </c>
      <c r="H60" s="90">
        <f>IF('Prior Year - CA2'!H60&gt;0,('CA2 Detail'!H60-'Prior Year - CA2'!H60)/'Prior Year - CA2'!H60,0)</f>
        <v>0</v>
      </c>
      <c r="I60" s="90">
        <f>IF('Prior Year - CA2'!I60&gt;0,('CA2 Detail'!I60-'Prior Year - CA2'!I60)/'Prior Year - CA2'!I60,0)</f>
        <v>0</v>
      </c>
      <c r="J60" s="90">
        <f>IF('Prior Year - CA2'!J60&gt;0,('CA2 Detail'!J60-'Prior Year - CA2'!J60)/'Prior Year - CA2'!J60,0)</f>
        <v>0</v>
      </c>
      <c r="K60" s="90">
        <f>IF('Prior Year - CA2'!K60&gt;0,('CA2 Detail'!K60-'Prior Year - CA2'!K60)/'Prior Year - CA2'!K60,0)</f>
        <v>0</v>
      </c>
      <c r="L60" s="90">
        <f>IF('Prior Year - CA2'!L60&gt;0,('CA2 Detail'!L60-'Prior Year - CA2'!L60)/'Prior Year - CA2'!L60,0)</f>
        <v>0</v>
      </c>
      <c r="M60" s="90">
        <f>IF('Prior Year - CA2'!M60&gt;0,('CA2 Detail'!M60-'Prior Year - CA2'!M60)/'Prior Year - CA2'!M60,0)</f>
        <v>0</v>
      </c>
      <c r="N60" s="90">
        <f>IF('Prior Year - CA2'!N60&gt;0,('CA2 Detail'!N60-'Prior Year - CA2'!N60)/'Prior Year - CA2'!N60,0)</f>
        <v>0</v>
      </c>
      <c r="O60" s="90">
        <f>IF('Prior Year - CA2'!O60&gt;0,('CA2 Detail'!O60-'Prior Year - CA2'!O60)/'Prior Year - CA2'!O60,0)</f>
        <v>0</v>
      </c>
      <c r="P60" s="90">
        <f>IF('Prior Year - CA2'!P60&gt;0,('CA2 Detail'!P60-'Prior Year - CA2'!P60)/'Prior Year - CA2'!P60,0)</f>
        <v>0</v>
      </c>
      <c r="Q60" s="90">
        <f>IF('Prior Year - CA2'!Q60&gt;0,('CA2 Detail'!Q60-'Prior Year - CA2'!Q60)/'Prior Year - CA2'!Q60,0)</f>
        <v>0</v>
      </c>
      <c r="R60" s="90">
        <f>IF('Prior Year - CA2'!R60&gt;0,('CA2 Detail'!R60-'Prior Year - CA2'!R60)/'Prior Year - CA2'!R60,0)</f>
        <v>0</v>
      </c>
      <c r="S60" s="90">
        <f>IF('Prior Year - CA2'!S60&gt;0,('CA2 Detail'!S60-'Prior Year - CA2'!S60)/'Prior Year - CA2'!S60,0)</f>
        <v>0</v>
      </c>
      <c r="T60" s="90">
        <f>IF('Prior Year - CA2'!T60&gt;0,('CA2 Detail'!T60-'Prior Year - CA2'!T60)/'Prior Year - CA2'!T60,0)</f>
        <v>0</v>
      </c>
      <c r="U60" s="90">
        <f>IF('Prior Year - CA2'!U60&gt;0,('CA2 Detail'!U60-'Prior Year - CA2'!U60)/'Prior Year - CA2'!U60,0)</f>
        <v>0</v>
      </c>
      <c r="V60" s="90">
        <f>IF('Prior Year - CA2'!V60&gt;0,('CA2 Detail'!V60-'Prior Year - CA2'!V60)/'Prior Year - CA2'!V60,0)</f>
        <v>0</v>
      </c>
      <c r="W60" s="90">
        <f>IF('Prior Year - CA2'!W60&gt;0,('CA2 Detail'!W60-'Prior Year - CA2'!W60)/'Prior Year - CA2'!W60,0)</f>
        <v>0</v>
      </c>
      <c r="X60" s="90">
        <f>IF('Prior Year - CA2'!X60&gt;0,('CA2 Detail'!X60-'Prior Year - CA2'!X60)/'Prior Year - CA2'!X60,0)</f>
        <v>0</v>
      </c>
      <c r="Y60" s="90">
        <f>IF('Prior Year - CA2'!Y60&gt;0,('CA2 Detail'!Y60-'Prior Year - CA2'!Y60)/'Prior Year - CA2'!Y60,0)</f>
        <v>0</v>
      </c>
      <c r="Z60" s="90">
        <f>IF('Prior Year - CA2'!Z60&gt;0,('CA2 Detail'!Z60-'Prior Year - CA2'!Z60)/'Prior Year - CA2'!Z60,0)</f>
        <v>0</v>
      </c>
      <c r="AA60" s="90">
        <f>IF('Prior Year - CA2'!AA60&gt;0,('CA2 Detail'!AA60-'Prior Year - CA2'!AA60)/'Prior Year - CA2'!AA60,0)</f>
        <v>0</v>
      </c>
      <c r="AB60" s="514">
        <f>IF('Prior Year - CA2'!AB60&gt;0,('CA2 Detail'!AB60-'Prior Year - CA2'!AB60)/'Prior Year - CA2'!AB60,0)</f>
        <v>0</v>
      </c>
      <c r="AC60" s="35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</row>
    <row r="61" spans="1:40">
      <c r="A61" s="35" t="s">
        <v>24</v>
      </c>
      <c r="B61" s="90">
        <f>IF('Prior Year - CA2'!B61&gt;0,('CA2 Detail'!B61-'Prior Year - CA2'!B61)/'Prior Year - CA2'!B61,0)</f>
        <v>0</v>
      </c>
      <c r="C61" s="90">
        <f>IF('Prior Year - CA2'!C61&gt;0,('CA2 Detail'!C61-'Prior Year - CA2'!C61)/'Prior Year - CA2'!C61,0)</f>
        <v>0</v>
      </c>
      <c r="D61" s="90">
        <f>IF('Prior Year - CA2'!D61&gt;0,('CA2 Detail'!D61-'Prior Year - CA2'!D61)/'Prior Year - CA2'!D61,0)</f>
        <v>0</v>
      </c>
      <c r="E61" s="90">
        <f>IF('Prior Year - CA2'!E61&gt;0,('CA2 Detail'!E61-'Prior Year - CA2'!E61)/'Prior Year - CA2'!E61,0)</f>
        <v>0</v>
      </c>
      <c r="F61" s="90">
        <f>IF('Prior Year - CA2'!F61&gt;0,('CA2 Detail'!F61-'Prior Year - CA2'!F61)/'Prior Year - CA2'!F61,0)</f>
        <v>0</v>
      </c>
      <c r="G61" s="90">
        <f>IF('Prior Year - CA2'!G61&gt;0,('CA2 Detail'!G61-'Prior Year - CA2'!G61)/'Prior Year - CA2'!G61,0)</f>
        <v>0</v>
      </c>
      <c r="H61" s="90">
        <f>IF('Prior Year - CA2'!H61&gt;0,('CA2 Detail'!H61-'Prior Year - CA2'!H61)/'Prior Year - CA2'!H61,0)</f>
        <v>0</v>
      </c>
      <c r="I61" s="90">
        <f>IF('Prior Year - CA2'!I61&gt;0,('CA2 Detail'!I61-'Prior Year - CA2'!I61)/'Prior Year - CA2'!I61,0)</f>
        <v>0</v>
      </c>
      <c r="J61" s="90">
        <f>IF('Prior Year - CA2'!J61&gt;0,('CA2 Detail'!J61-'Prior Year - CA2'!J61)/'Prior Year - CA2'!J61,0)</f>
        <v>0</v>
      </c>
      <c r="K61" s="90">
        <f>IF('Prior Year - CA2'!K61&gt;0,('CA2 Detail'!K61-'Prior Year - CA2'!K61)/'Prior Year - CA2'!K61,0)</f>
        <v>0</v>
      </c>
      <c r="L61" s="90">
        <f>IF('Prior Year - CA2'!L61&gt;0,('CA2 Detail'!L61-'Prior Year - CA2'!L61)/'Prior Year - CA2'!L61,0)</f>
        <v>0</v>
      </c>
      <c r="M61" s="90">
        <f>IF('Prior Year - CA2'!M61&gt;0,('CA2 Detail'!M61-'Prior Year - CA2'!M61)/'Prior Year - CA2'!M61,0)</f>
        <v>0</v>
      </c>
      <c r="N61" s="90">
        <f>IF('Prior Year - CA2'!N61&gt;0,('CA2 Detail'!N61-'Prior Year - CA2'!N61)/'Prior Year - CA2'!N61,0)</f>
        <v>0</v>
      </c>
      <c r="O61" s="90">
        <f>IF('Prior Year - CA2'!O61&gt;0,('CA2 Detail'!O61-'Prior Year - CA2'!O61)/'Prior Year - CA2'!O61,0)</f>
        <v>0</v>
      </c>
      <c r="P61" s="90">
        <f>IF('Prior Year - CA2'!P61&gt;0,('CA2 Detail'!P61-'Prior Year - CA2'!P61)/'Prior Year - CA2'!P61,0)</f>
        <v>0</v>
      </c>
      <c r="Q61" s="90">
        <f>IF('Prior Year - CA2'!Q61&gt;0,('CA2 Detail'!Q61-'Prior Year - CA2'!Q61)/'Prior Year - CA2'!Q61,0)</f>
        <v>0</v>
      </c>
      <c r="R61" s="90">
        <f>IF('Prior Year - CA2'!R61&gt;0,('CA2 Detail'!R61-'Prior Year - CA2'!R61)/'Prior Year - CA2'!R61,0)</f>
        <v>0</v>
      </c>
      <c r="S61" s="90">
        <f>IF('Prior Year - CA2'!S61&gt;0,('CA2 Detail'!S61-'Prior Year - CA2'!S61)/'Prior Year - CA2'!S61,0)</f>
        <v>0</v>
      </c>
      <c r="T61" s="90">
        <f>IF('Prior Year - CA2'!T61&gt;0,('CA2 Detail'!T61-'Prior Year - CA2'!T61)/'Prior Year - CA2'!T61,0)</f>
        <v>0</v>
      </c>
      <c r="U61" s="90">
        <f>IF('Prior Year - CA2'!U61&gt;0,('CA2 Detail'!U61-'Prior Year - CA2'!U61)/'Prior Year - CA2'!U61,0)</f>
        <v>0</v>
      </c>
      <c r="V61" s="90">
        <f>IF('Prior Year - CA2'!V61&gt;0,('CA2 Detail'!V61-'Prior Year - CA2'!V61)/'Prior Year - CA2'!V61,0)</f>
        <v>0</v>
      </c>
      <c r="W61" s="90">
        <f>IF('Prior Year - CA2'!W61&gt;0,('CA2 Detail'!W61-'Prior Year - CA2'!W61)/'Prior Year - CA2'!W61,0)</f>
        <v>0</v>
      </c>
      <c r="X61" s="90">
        <f>IF('Prior Year - CA2'!X61&gt;0,('CA2 Detail'!X61-'Prior Year - CA2'!X61)/'Prior Year - CA2'!X61,0)</f>
        <v>0</v>
      </c>
      <c r="Y61" s="90">
        <f>IF('Prior Year - CA2'!Y61&gt;0,('CA2 Detail'!Y61-'Prior Year - CA2'!Y61)/'Prior Year - CA2'!Y61,0)</f>
        <v>0</v>
      </c>
      <c r="Z61" s="90">
        <f>IF('Prior Year - CA2'!Z61&gt;0,('CA2 Detail'!Z61-'Prior Year - CA2'!Z61)/'Prior Year - CA2'!Z61,0)</f>
        <v>0</v>
      </c>
      <c r="AA61" s="90">
        <f>IF('Prior Year - CA2'!AA61&gt;0,('CA2 Detail'!AA61-'Prior Year - CA2'!AA61)/'Prior Year - CA2'!AA61,0)</f>
        <v>0</v>
      </c>
      <c r="AB61" s="514">
        <f>IF('Prior Year - CA2'!AB61&gt;0,('CA2 Detail'!AB61-'Prior Year - CA2'!AB61)/'Prior Year - CA2'!AB61,0)</f>
        <v>0</v>
      </c>
      <c r="AC61" s="35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</row>
    <row r="62" spans="1:40" ht="15.75">
      <c r="A62" s="39"/>
      <c r="B62" s="509"/>
      <c r="C62" s="509"/>
      <c r="D62" s="509"/>
      <c r="E62" s="509"/>
      <c r="F62" s="509"/>
      <c r="G62" s="509"/>
      <c r="H62" s="509"/>
      <c r="I62" s="509"/>
      <c r="J62" s="509"/>
      <c r="K62" s="509"/>
      <c r="L62" s="510"/>
      <c r="M62" s="510"/>
      <c r="N62" s="510"/>
      <c r="O62" s="510"/>
      <c r="P62" s="510"/>
      <c r="Q62" s="510"/>
      <c r="R62" s="510"/>
      <c r="S62" s="510"/>
      <c r="T62" s="510"/>
      <c r="U62" s="510"/>
      <c r="V62" s="510"/>
      <c r="W62" s="511"/>
      <c r="X62" s="511"/>
      <c r="Y62" s="512"/>
      <c r="Z62" s="513"/>
      <c r="AA62" s="513"/>
      <c r="AB62" s="513"/>
      <c r="AC62" s="35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</row>
    <row r="63" spans="1:40" ht="15.75">
      <c r="A63" s="39" t="s">
        <v>285</v>
      </c>
      <c r="B63" s="514">
        <f>IF('Prior Year - CA2'!B63&gt;0,('CA2 Detail'!B63-'Prior Year - CA2'!B63)/'Prior Year - CA2'!B63,0)</f>
        <v>0</v>
      </c>
      <c r="C63" s="514">
        <f>IF('Prior Year - CA2'!C63&gt;0,('CA2 Detail'!C63-'Prior Year - CA2'!C63)/'Prior Year - CA2'!C63,0)</f>
        <v>0</v>
      </c>
      <c r="D63" s="514">
        <f>IF('Prior Year - CA2'!D63&gt;0,('CA2 Detail'!D63-'Prior Year - CA2'!D63)/'Prior Year - CA2'!D63,0)</f>
        <v>0</v>
      </c>
      <c r="E63" s="514">
        <f>IF('Prior Year - CA2'!E63&gt;0,('CA2 Detail'!E63-'Prior Year - CA2'!E63)/'Prior Year - CA2'!E63,0)</f>
        <v>0</v>
      </c>
      <c r="F63" s="514">
        <f>IF('Prior Year - CA2'!F63&gt;0,('CA2 Detail'!F63-'Prior Year - CA2'!F63)/'Prior Year - CA2'!F63,0)</f>
        <v>0</v>
      </c>
      <c r="G63" s="514">
        <f>IF('Prior Year - CA2'!G63&gt;0,('CA2 Detail'!G63-'Prior Year - CA2'!G63)/'Prior Year - CA2'!G63,0)</f>
        <v>0</v>
      </c>
      <c r="H63" s="514">
        <f>IF('Prior Year - CA2'!H63&gt;0,('CA2 Detail'!H63-'Prior Year - CA2'!H63)/'Prior Year - CA2'!H63,0)</f>
        <v>0</v>
      </c>
      <c r="I63" s="514">
        <f>IF('Prior Year - CA2'!I63&gt;0,('CA2 Detail'!I63-'Prior Year - CA2'!I63)/'Prior Year - CA2'!I63,0)</f>
        <v>0</v>
      </c>
      <c r="J63" s="514">
        <f>IF('Prior Year - CA2'!J63&gt;0,('CA2 Detail'!J63-'Prior Year - CA2'!J63)/'Prior Year - CA2'!J63,0)</f>
        <v>0</v>
      </c>
      <c r="K63" s="514">
        <f>IF('Prior Year - CA2'!K63&gt;0,('CA2 Detail'!K63-'Prior Year - CA2'!K63)/'Prior Year - CA2'!K63,0)</f>
        <v>0</v>
      </c>
      <c r="L63" s="514">
        <f>IF('Prior Year - CA2'!L63&gt;0,('CA2 Detail'!L63-'Prior Year - CA2'!L63)/'Prior Year - CA2'!L63,0)</f>
        <v>0</v>
      </c>
      <c r="M63" s="514">
        <f>IF('Prior Year - CA2'!M63&gt;0,('CA2 Detail'!M63-'Prior Year - CA2'!M63)/'Prior Year - CA2'!M63,0)</f>
        <v>0</v>
      </c>
      <c r="N63" s="514">
        <f>IF('Prior Year - CA2'!N63&gt;0,('CA2 Detail'!N63-'Prior Year - CA2'!N63)/'Prior Year - CA2'!N63,0)</f>
        <v>0</v>
      </c>
      <c r="O63" s="514">
        <f>IF('Prior Year - CA2'!O63&gt;0,('CA2 Detail'!O63-'Prior Year - CA2'!O63)/'Prior Year - CA2'!O63,0)</f>
        <v>0</v>
      </c>
      <c r="P63" s="514">
        <f>IF('Prior Year - CA2'!P63&gt;0,('CA2 Detail'!P63-'Prior Year - CA2'!P63)/'Prior Year - CA2'!P63,0)</f>
        <v>0</v>
      </c>
      <c r="Q63" s="514">
        <f>IF('Prior Year - CA2'!Q63&gt;0,('CA2 Detail'!Q63-'Prior Year - CA2'!Q63)/'Prior Year - CA2'!Q63,0)</f>
        <v>0</v>
      </c>
      <c r="R63" s="514">
        <f>IF('Prior Year - CA2'!R63&gt;0,('CA2 Detail'!R63-'Prior Year - CA2'!R63)/'Prior Year - CA2'!R63,0)</f>
        <v>0</v>
      </c>
      <c r="S63" s="514">
        <f>IF('Prior Year - CA2'!S63&gt;0,('CA2 Detail'!S63-'Prior Year - CA2'!S63)/'Prior Year - CA2'!S63,0)</f>
        <v>0</v>
      </c>
      <c r="T63" s="514">
        <f>IF('Prior Year - CA2'!T63&gt;0,('CA2 Detail'!T63-'Prior Year - CA2'!T63)/'Prior Year - CA2'!T63,0)</f>
        <v>0</v>
      </c>
      <c r="U63" s="514">
        <f>IF('Prior Year - CA2'!U63&gt;0,('CA2 Detail'!U63-'Prior Year - CA2'!U63)/'Prior Year - CA2'!U63,0)</f>
        <v>0</v>
      </c>
      <c r="V63" s="514">
        <f>IF('Prior Year - CA2'!V63&gt;0,('CA2 Detail'!V63-'Prior Year - CA2'!V63)/'Prior Year - CA2'!V63,0)</f>
        <v>0</v>
      </c>
      <c r="W63" s="514">
        <f>IF('Prior Year - CA2'!W63&gt;0,('CA2 Detail'!W63-'Prior Year - CA2'!W63)/'Prior Year - CA2'!W63,0)</f>
        <v>0</v>
      </c>
      <c r="X63" s="514">
        <f>IF('Prior Year - CA2'!X63&gt;0,('CA2 Detail'!X63-'Prior Year - CA2'!X63)/'Prior Year - CA2'!X63,0)</f>
        <v>0</v>
      </c>
      <c r="Y63" s="514">
        <f>IF('Prior Year - CA2'!Y63&gt;0,('CA2 Detail'!Y63-'Prior Year - CA2'!Y63)/'Prior Year - CA2'!Y63,0)</f>
        <v>0</v>
      </c>
      <c r="Z63" s="514">
        <f>IF('Prior Year - CA2'!Z63&gt;0,('CA2 Detail'!Z63-'Prior Year - CA2'!Z63)/'Prior Year - CA2'!Z63,0)</f>
        <v>0</v>
      </c>
      <c r="AA63" s="514">
        <f>IF('Prior Year - CA2'!AA63&gt;0,('CA2 Detail'!AA63-'Prior Year - CA2'!AA63)/'Prior Year - CA2'!AA63,0)</f>
        <v>0</v>
      </c>
      <c r="AB63" s="514">
        <f>IF('Prior Year - CA2'!AB63&gt;0,('CA2 Detail'!AB63-'Prior Year - CA2'!AB63)/'Prior Year - CA2'!AB63,0)</f>
        <v>0</v>
      </c>
      <c r="AC63" s="35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55">
        <f>$P$63+$U$63</f>
        <v>0</v>
      </c>
    </row>
    <row r="64" spans="1:40" ht="15.75">
      <c r="A64" s="42"/>
      <c r="B64" s="509"/>
      <c r="C64" s="509"/>
      <c r="D64" s="509"/>
      <c r="E64" s="509"/>
      <c r="F64" s="509"/>
      <c r="G64" s="509"/>
      <c r="H64" s="509"/>
      <c r="I64" s="509"/>
      <c r="J64" s="509"/>
      <c r="K64" s="509"/>
      <c r="L64" s="510"/>
      <c r="M64" s="510"/>
      <c r="N64" s="510"/>
      <c r="O64" s="510"/>
      <c r="P64" s="510"/>
      <c r="Q64" s="510"/>
      <c r="R64" s="510"/>
      <c r="S64" s="510"/>
      <c r="T64" s="510"/>
      <c r="U64" s="510"/>
      <c r="V64" s="510"/>
      <c r="W64" s="511"/>
      <c r="X64" s="511"/>
      <c r="Y64" s="512"/>
      <c r="Z64" s="513"/>
      <c r="AA64" s="513"/>
      <c r="AB64" s="513"/>
      <c r="AC64" s="35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</row>
    <row r="65" spans="1:40" ht="15.75">
      <c r="A65" s="39" t="s">
        <v>25</v>
      </c>
      <c r="B65" s="515"/>
      <c r="C65" s="515"/>
      <c r="D65" s="515"/>
      <c r="E65" s="515"/>
      <c r="F65" s="515"/>
      <c r="G65" s="515"/>
      <c r="H65" s="515"/>
      <c r="I65" s="515"/>
      <c r="J65" s="515"/>
      <c r="K65" s="515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516"/>
      <c r="X65" s="516"/>
      <c r="Y65" s="517"/>
      <c r="Z65" s="520"/>
      <c r="AA65" s="520"/>
      <c r="AB65" s="520"/>
      <c r="AC65" s="35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</row>
    <row r="66" spans="1:40">
      <c r="A66" s="35" t="s">
        <v>26</v>
      </c>
      <c r="B66" s="514">
        <f>IF('Prior Year - CA2'!B66&gt;0,('CA2 Detail'!B66-'Prior Year - CA2'!B66)/'Prior Year - CA2'!B66,0)</f>
        <v>0</v>
      </c>
      <c r="C66" s="514">
        <f>IF('Prior Year - CA2'!C66&gt;0,('CA2 Detail'!C66-'Prior Year - CA2'!C66)/'Prior Year - CA2'!C66,0)</f>
        <v>0</v>
      </c>
      <c r="D66" s="514">
        <f>IF('Prior Year - CA2'!D66&gt;0,('CA2 Detail'!D66-'Prior Year - CA2'!D66)/'Prior Year - CA2'!D66,0)</f>
        <v>0</v>
      </c>
      <c r="E66" s="514">
        <f>IF('Prior Year - CA2'!E66&gt;0,('CA2 Detail'!E66-'Prior Year - CA2'!E66)/'Prior Year - CA2'!E66,0)</f>
        <v>0</v>
      </c>
      <c r="F66" s="514">
        <f>IF('Prior Year - CA2'!F66&gt;0,('CA2 Detail'!F66-'Prior Year - CA2'!F66)/'Prior Year - CA2'!F66,0)</f>
        <v>0</v>
      </c>
      <c r="G66" s="514">
        <f>IF('Prior Year - CA2'!G66&gt;0,('CA2 Detail'!G66-'Prior Year - CA2'!G66)/'Prior Year - CA2'!G66,0)</f>
        <v>0</v>
      </c>
      <c r="H66" s="514">
        <f>IF('Prior Year - CA2'!H66&gt;0,('CA2 Detail'!H66-'Prior Year - CA2'!H66)/'Prior Year - CA2'!H66,0)</f>
        <v>0</v>
      </c>
      <c r="I66" s="514">
        <f>IF('Prior Year - CA2'!I66&gt;0,('CA2 Detail'!I66-'Prior Year - CA2'!I66)/'Prior Year - CA2'!I66,0)</f>
        <v>0</v>
      </c>
      <c r="J66" s="514">
        <f>IF('Prior Year - CA2'!J66&gt;0,('CA2 Detail'!J66-'Prior Year - CA2'!J66)/'Prior Year - CA2'!J66,0)</f>
        <v>0</v>
      </c>
      <c r="K66" s="514">
        <f>IF('Prior Year - CA2'!K66&gt;0,('CA2 Detail'!K66-'Prior Year - CA2'!K66)/'Prior Year - CA2'!K66,0)</f>
        <v>0</v>
      </c>
      <c r="L66" s="514">
        <f>IF('Prior Year - CA2'!L66&gt;0,('CA2 Detail'!L66-'Prior Year - CA2'!L66)/'Prior Year - CA2'!L66,0)</f>
        <v>0</v>
      </c>
      <c r="M66" s="514">
        <f>IF('Prior Year - CA2'!M66&gt;0,('CA2 Detail'!M66-'Prior Year - CA2'!M66)/'Prior Year - CA2'!M66,0)</f>
        <v>0</v>
      </c>
      <c r="N66" s="514">
        <f>IF('Prior Year - CA2'!N66&gt;0,('CA2 Detail'!N66-'Prior Year - CA2'!N66)/'Prior Year - CA2'!N66,0)</f>
        <v>0</v>
      </c>
      <c r="O66" s="514">
        <f>IF('Prior Year - CA2'!O66&gt;0,('CA2 Detail'!O66-'Prior Year - CA2'!O66)/'Prior Year - CA2'!O66,0)</f>
        <v>0</v>
      </c>
      <c r="P66" s="514">
        <f>IF('Prior Year - CA2'!P66&gt;0,('CA2 Detail'!P66-'Prior Year - CA2'!P66)/'Prior Year - CA2'!P66,0)</f>
        <v>0</v>
      </c>
      <c r="Q66" s="514">
        <f>IF('Prior Year - CA2'!Q66&gt;0,('CA2 Detail'!Q66-'Prior Year - CA2'!Q66)/'Prior Year - CA2'!Q66,0)</f>
        <v>0</v>
      </c>
      <c r="R66" s="514">
        <f>IF('Prior Year - CA2'!R66&gt;0,('CA2 Detail'!R66-'Prior Year - CA2'!R66)/'Prior Year - CA2'!R66,0)</f>
        <v>0</v>
      </c>
      <c r="S66" s="514">
        <f>IF('Prior Year - CA2'!S66&gt;0,('CA2 Detail'!S66-'Prior Year - CA2'!S66)/'Prior Year - CA2'!S66,0)</f>
        <v>0</v>
      </c>
      <c r="T66" s="514">
        <f>IF('Prior Year - CA2'!T66&gt;0,('CA2 Detail'!T66-'Prior Year - CA2'!T66)/'Prior Year - CA2'!T66,0)</f>
        <v>0</v>
      </c>
      <c r="U66" s="514">
        <f>IF('Prior Year - CA2'!U66&gt;0,('CA2 Detail'!U66-'Prior Year - CA2'!U66)/'Prior Year - CA2'!U66,0)</f>
        <v>0</v>
      </c>
      <c r="V66" s="514">
        <f>IF('Prior Year - CA2'!V66&gt;0,('CA2 Detail'!V66-'Prior Year - CA2'!V66)/'Prior Year - CA2'!V66,0)</f>
        <v>0</v>
      </c>
      <c r="W66" s="514">
        <f>IF('Prior Year - CA2'!W66&gt;0,('CA2 Detail'!W66-'Prior Year - CA2'!W66)/'Prior Year - CA2'!W66,0)</f>
        <v>0</v>
      </c>
      <c r="X66" s="514">
        <f>IF('Prior Year - CA2'!X66&gt;0,('CA2 Detail'!X66-'Prior Year - CA2'!X66)/'Prior Year - CA2'!X66,0)</f>
        <v>0</v>
      </c>
      <c r="Y66" s="514">
        <f>IF('Prior Year - CA2'!Y66&gt;0,('CA2 Detail'!Y66-'Prior Year - CA2'!Y66)/'Prior Year - CA2'!Y66,0)</f>
        <v>0</v>
      </c>
      <c r="Z66" s="514">
        <f>IF('Prior Year - CA2'!Z66&gt;0,('CA2 Detail'!Z66-'Prior Year - CA2'!Z66)/'Prior Year - CA2'!Z66,0)</f>
        <v>0</v>
      </c>
      <c r="AA66" s="514">
        <f>IF('Prior Year - CA2'!AA66&gt;0,('CA2 Detail'!AA66-'Prior Year - CA2'!AA66)/'Prior Year - CA2'!AA66,0)</f>
        <v>0</v>
      </c>
      <c r="AB66" s="514">
        <f>IF('Prior Year - CA2'!AB66&gt;0,('CA2 Detail'!AB66-'Prior Year - CA2'!AB66)/'Prior Year - CA2'!AB66,0)</f>
        <v>0</v>
      </c>
      <c r="AC66" s="35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</row>
    <row r="67" spans="1:40">
      <c r="A67" s="35" t="s">
        <v>27</v>
      </c>
      <c r="B67" s="514">
        <f>IF('Prior Year - CA2'!B67&gt;0,('CA2 Detail'!B67-'Prior Year - CA2'!B67)/'Prior Year - CA2'!B67,0)</f>
        <v>0</v>
      </c>
      <c r="C67" s="514">
        <f>IF('Prior Year - CA2'!C67&gt;0,('CA2 Detail'!C67-'Prior Year - CA2'!C67)/'Prior Year - CA2'!C67,0)</f>
        <v>0</v>
      </c>
      <c r="D67" s="514">
        <f>IF('Prior Year - CA2'!D67&gt;0,('CA2 Detail'!D67-'Prior Year - CA2'!D67)/'Prior Year - CA2'!D67,0)</f>
        <v>0</v>
      </c>
      <c r="E67" s="514">
        <f>IF('Prior Year - CA2'!E67&gt;0,('CA2 Detail'!E67-'Prior Year - CA2'!E67)/'Prior Year - CA2'!E67,0)</f>
        <v>0</v>
      </c>
      <c r="F67" s="514">
        <f>IF('Prior Year - CA2'!F67&gt;0,('CA2 Detail'!F67-'Prior Year - CA2'!F67)/'Prior Year - CA2'!F67,0)</f>
        <v>0</v>
      </c>
      <c r="G67" s="514">
        <f>IF('Prior Year - CA2'!G67&gt;0,('CA2 Detail'!G67-'Prior Year - CA2'!G67)/'Prior Year - CA2'!G67,0)</f>
        <v>0</v>
      </c>
      <c r="H67" s="514">
        <f>IF('Prior Year - CA2'!H67&gt;0,('CA2 Detail'!H67-'Prior Year - CA2'!H67)/'Prior Year - CA2'!H67,0)</f>
        <v>0</v>
      </c>
      <c r="I67" s="514">
        <f>IF('Prior Year - CA2'!I67&gt;0,('CA2 Detail'!I67-'Prior Year - CA2'!I67)/'Prior Year - CA2'!I67,0)</f>
        <v>0</v>
      </c>
      <c r="J67" s="514">
        <f>IF('Prior Year - CA2'!J67&gt;0,('CA2 Detail'!J67-'Prior Year - CA2'!J67)/'Prior Year - CA2'!J67,0)</f>
        <v>0</v>
      </c>
      <c r="K67" s="514">
        <f>IF('Prior Year - CA2'!K67&gt;0,('CA2 Detail'!K67-'Prior Year - CA2'!K67)/'Prior Year - CA2'!K67,0)</f>
        <v>0</v>
      </c>
      <c r="L67" s="514">
        <f>IF('Prior Year - CA2'!L67&gt;0,('CA2 Detail'!L67-'Prior Year - CA2'!L67)/'Prior Year - CA2'!L67,0)</f>
        <v>0</v>
      </c>
      <c r="M67" s="514">
        <f>IF('Prior Year - CA2'!M67&gt;0,('CA2 Detail'!M67-'Prior Year - CA2'!M67)/'Prior Year - CA2'!M67,0)</f>
        <v>0</v>
      </c>
      <c r="N67" s="514">
        <f>IF('Prior Year - CA2'!N67&gt;0,('CA2 Detail'!N67-'Prior Year - CA2'!N67)/'Prior Year - CA2'!N67,0)</f>
        <v>0</v>
      </c>
      <c r="O67" s="514">
        <f>IF('Prior Year - CA2'!O67&gt;0,('CA2 Detail'!O67-'Prior Year - CA2'!O67)/'Prior Year - CA2'!O67,0)</f>
        <v>0</v>
      </c>
      <c r="P67" s="514">
        <f>IF('Prior Year - CA2'!P67&gt;0,('CA2 Detail'!P67-'Prior Year - CA2'!P67)/'Prior Year - CA2'!P67,0)</f>
        <v>0</v>
      </c>
      <c r="Q67" s="514">
        <f>IF('Prior Year - CA2'!Q67&gt;0,('CA2 Detail'!Q67-'Prior Year - CA2'!Q67)/'Prior Year - CA2'!Q67,0)</f>
        <v>0</v>
      </c>
      <c r="R67" s="514">
        <f>IF('Prior Year - CA2'!R67&gt;0,('CA2 Detail'!R67-'Prior Year - CA2'!R67)/'Prior Year - CA2'!R67,0)</f>
        <v>0</v>
      </c>
      <c r="S67" s="514">
        <f>IF('Prior Year - CA2'!S67&gt;0,('CA2 Detail'!S67-'Prior Year - CA2'!S67)/'Prior Year - CA2'!S67,0)</f>
        <v>0</v>
      </c>
      <c r="T67" s="514">
        <f>IF('Prior Year - CA2'!T67&gt;0,('CA2 Detail'!T67-'Prior Year - CA2'!T67)/'Prior Year - CA2'!T67,0)</f>
        <v>0</v>
      </c>
      <c r="U67" s="514">
        <f>IF('Prior Year - CA2'!U67&gt;0,('CA2 Detail'!U67-'Prior Year - CA2'!U67)/'Prior Year - CA2'!U67,0)</f>
        <v>0</v>
      </c>
      <c r="V67" s="514">
        <f>IF('Prior Year - CA2'!V67&gt;0,('CA2 Detail'!V67-'Prior Year - CA2'!V67)/'Prior Year - CA2'!V67,0)</f>
        <v>0</v>
      </c>
      <c r="W67" s="514">
        <f>IF('Prior Year - CA2'!W67&gt;0,('CA2 Detail'!W67-'Prior Year - CA2'!W67)/'Prior Year - CA2'!W67,0)</f>
        <v>0</v>
      </c>
      <c r="X67" s="514">
        <f>IF('Prior Year - CA2'!X67&gt;0,('CA2 Detail'!X67-'Prior Year - CA2'!X67)/'Prior Year - CA2'!X67,0)</f>
        <v>0</v>
      </c>
      <c r="Y67" s="514">
        <f>IF('Prior Year - CA2'!Y67&gt;0,('CA2 Detail'!Y67-'Prior Year - CA2'!Y67)/'Prior Year - CA2'!Y67,0)</f>
        <v>0</v>
      </c>
      <c r="Z67" s="514">
        <f>IF('Prior Year - CA2'!Z67&gt;0,('CA2 Detail'!Z67-'Prior Year - CA2'!Z67)/'Prior Year - CA2'!Z67,0)</f>
        <v>0</v>
      </c>
      <c r="AA67" s="514">
        <f>IF('Prior Year - CA2'!AA67&gt;0,('CA2 Detail'!AA67-'Prior Year - CA2'!AA67)/'Prior Year - CA2'!AA67,0)</f>
        <v>0</v>
      </c>
      <c r="AB67" s="514">
        <f>IF('Prior Year - CA2'!AB67&gt;0,('CA2 Detail'!AB67-'Prior Year - CA2'!AB67)/'Prior Year - CA2'!AB67,0)</f>
        <v>0</v>
      </c>
      <c r="AC67" s="35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</row>
    <row r="68" spans="1:40">
      <c r="A68" s="35" t="s">
        <v>28</v>
      </c>
      <c r="B68" s="514">
        <f>IF('Prior Year - CA2'!B68&gt;0,('CA2 Detail'!B68-'Prior Year - CA2'!B68)/'Prior Year - CA2'!B68,0)</f>
        <v>0</v>
      </c>
      <c r="C68" s="514">
        <f>IF('Prior Year - CA2'!C68&gt;0,('CA2 Detail'!C68-'Prior Year - CA2'!C68)/'Prior Year - CA2'!C68,0)</f>
        <v>0</v>
      </c>
      <c r="D68" s="514">
        <f>IF('Prior Year - CA2'!D68&gt;0,('CA2 Detail'!D68-'Prior Year - CA2'!D68)/'Prior Year - CA2'!D68,0)</f>
        <v>0</v>
      </c>
      <c r="E68" s="514">
        <f>IF('Prior Year - CA2'!E68&gt;0,('CA2 Detail'!E68-'Prior Year - CA2'!E68)/'Prior Year - CA2'!E68,0)</f>
        <v>0</v>
      </c>
      <c r="F68" s="514">
        <f>IF('Prior Year - CA2'!F68&gt;0,('CA2 Detail'!F68-'Prior Year - CA2'!F68)/'Prior Year - CA2'!F68,0)</f>
        <v>0</v>
      </c>
      <c r="G68" s="514">
        <f>IF('Prior Year - CA2'!G68&gt;0,('CA2 Detail'!G68-'Prior Year - CA2'!G68)/'Prior Year - CA2'!G68,0)</f>
        <v>0</v>
      </c>
      <c r="H68" s="514">
        <f>IF('Prior Year - CA2'!H68&gt;0,('CA2 Detail'!H68-'Prior Year - CA2'!H68)/'Prior Year - CA2'!H68,0)</f>
        <v>0</v>
      </c>
      <c r="I68" s="514">
        <f>IF('Prior Year - CA2'!I68&gt;0,('CA2 Detail'!I68-'Prior Year - CA2'!I68)/'Prior Year - CA2'!I68,0)</f>
        <v>0</v>
      </c>
      <c r="J68" s="514">
        <f>IF('Prior Year - CA2'!J68&gt;0,('CA2 Detail'!J68-'Prior Year - CA2'!J68)/'Prior Year - CA2'!J68,0)</f>
        <v>0</v>
      </c>
      <c r="K68" s="514">
        <f>IF('Prior Year - CA2'!K68&gt;0,('CA2 Detail'!K68-'Prior Year - CA2'!K68)/'Prior Year - CA2'!K68,0)</f>
        <v>0</v>
      </c>
      <c r="L68" s="514">
        <f>IF('Prior Year - CA2'!L68&gt;0,('CA2 Detail'!L68-'Prior Year - CA2'!L68)/'Prior Year - CA2'!L68,0)</f>
        <v>0</v>
      </c>
      <c r="M68" s="514">
        <f>IF('Prior Year - CA2'!M68&gt;0,('CA2 Detail'!M68-'Prior Year - CA2'!M68)/'Prior Year - CA2'!M68,0)</f>
        <v>0</v>
      </c>
      <c r="N68" s="514">
        <f>IF('Prior Year - CA2'!N68&gt;0,('CA2 Detail'!N68-'Prior Year - CA2'!N68)/'Prior Year - CA2'!N68,0)</f>
        <v>0</v>
      </c>
      <c r="O68" s="514">
        <f>IF('Prior Year - CA2'!O68&gt;0,('CA2 Detail'!O68-'Prior Year - CA2'!O68)/'Prior Year - CA2'!O68,0)</f>
        <v>0</v>
      </c>
      <c r="P68" s="514">
        <f>IF('Prior Year - CA2'!P68&gt;0,('CA2 Detail'!P68-'Prior Year - CA2'!P68)/'Prior Year - CA2'!P68,0)</f>
        <v>0</v>
      </c>
      <c r="Q68" s="514">
        <f>IF('Prior Year - CA2'!Q68&gt;0,('CA2 Detail'!Q68-'Prior Year - CA2'!Q68)/'Prior Year - CA2'!Q68,0)</f>
        <v>0</v>
      </c>
      <c r="R68" s="514">
        <f>IF('Prior Year - CA2'!R68&gt;0,('CA2 Detail'!R68-'Prior Year - CA2'!R68)/'Prior Year - CA2'!R68,0)</f>
        <v>0</v>
      </c>
      <c r="S68" s="514">
        <f>IF('Prior Year - CA2'!S68&gt;0,('CA2 Detail'!S68-'Prior Year - CA2'!S68)/'Prior Year - CA2'!S68,0)</f>
        <v>0</v>
      </c>
      <c r="T68" s="514">
        <f>IF('Prior Year - CA2'!T68&gt;0,('CA2 Detail'!T68-'Prior Year - CA2'!T68)/'Prior Year - CA2'!T68,0)</f>
        <v>0</v>
      </c>
      <c r="U68" s="514">
        <f>IF('Prior Year - CA2'!U68&gt;0,('CA2 Detail'!U68-'Prior Year - CA2'!U68)/'Prior Year - CA2'!U68,0)</f>
        <v>0</v>
      </c>
      <c r="V68" s="514">
        <f>IF('Prior Year - CA2'!V68&gt;0,('CA2 Detail'!V68-'Prior Year - CA2'!V68)/'Prior Year - CA2'!V68,0)</f>
        <v>0</v>
      </c>
      <c r="W68" s="514">
        <f>IF('Prior Year - CA2'!W68&gt;0,('CA2 Detail'!W68-'Prior Year - CA2'!W68)/'Prior Year - CA2'!W68,0)</f>
        <v>0</v>
      </c>
      <c r="X68" s="514">
        <f>IF('Prior Year - CA2'!X68&gt;0,('CA2 Detail'!X68-'Prior Year - CA2'!X68)/'Prior Year - CA2'!X68,0)</f>
        <v>0</v>
      </c>
      <c r="Y68" s="514">
        <f>IF('Prior Year - CA2'!Y68&gt;0,('CA2 Detail'!Y68-'Prior Year - CA2'!Y68)/'Prior Year - CA2'!Y68,0)</f>
        <v>0</v>
      </c>
      <c r="Z68" s="514">
        <f>IF('Prior Year - CA2'!Z68&gt;0,('CA2 Detail'!Z68-'Prior Year - CA2'!Z68)/'Prior Year - CA2'!Z68,0)</f>
        <v>0</v>
      </c>
      <c r="AA68" s="514">
        <f>IF('Prior Year - CA2'!AA68&gt;0,('CA2 Detail'!AA68-'Prior Year - CA2'!AA68)/'Prior Year - CA2'!AA68,0)</f>
        <v>0</v>
      </c>
      <c r="AB68" s="514">
        <f>IF('Prior Year - CA2'!AB68&gt;0,('CA2 Detail'!AB68-'Prior Year - CA2'!AB68)/'Prior Year - CA2'!AB68,0)</f>
        <v>0</v>
      </c>
      <c r="AC68" s="35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</row>
    <row r="69" spans="1:40">
      <c r="A69" s="35" t="s">
        <v>29</v>
      </c>
      <c r="B69" s="514">
        <f>IF('Prior Year - CA2'!B69&gt;0,('CA2 Detail'!B69-'Prior Year - CA2'!B69)/'Prior Year - CA2'!B69,0)</f>
        <v>0</v>
      </c>
      <c r="C69" s="514">
        <f>IF('Prior Year - CA2'!C69&gt;0,('CA2 Detail'!C69-'Prior Year - CA2'!C69)/'Prior Year - CA2'!C69,0)</f>
        <v>0</v>
      </c>
      <c r="D69" s="514">
        <f>IF('Prior Year - CA2'!D69&gt;0,('CA2 Detail'!D69-'Prior Year - CA2'!D69)/'Prior Year - CA2'!D69,0)</f>
        <v>0</v>
      </c>
      <c r="E69" s="514">
        <f>IF('Prior Year - CA2'!E69&gt;0,('CA2 Detail'!E69-'Prior Year - CA2'!E69)/'Prior Year - CA2'!E69,0)</f>
        <v>0</v>
      </c>
      <c r="F69" s="514">
        <f>IF('Prior Year - CA2'!F69&gt;0,('CA2 Detail'!F69-'Prior Year - CA2'!F69)/'Prior Year - CA2'!F69,0)</f>
        <v>0</v>
      </c>
      <c r="G69" s="514">
        <f>IF('Prior Year - CA2'!G69&gt;0,('CA2 Detail'!G69-'Prior Year - CA2'!G69)/'Prior Year - CA2'!G69,0)</f>
        <v>0</v>
      </c>
      <c r="H69" s="514">
        <f>IF('Prior Year - CA2'!H69&gt;0,('CA2 Detail'!H69-'Prior Year - CA2'!H69)/'Prior Year - CA2'!H69,0)</f>
        <v>0</v>
      </c>
      <c r="I69" s="514">
        <f>IF('Prior Year - CA2'!I69&gt;0,('CA2 Detail'!I69-'Prior Year - CA2'!I69)/'Prior Year - CA2'!I69,0)</f>
        <v>0</v>
      </c>
      <c r="J69" s="514">
        <f>IF('Prior Year - CA2'!J69&gt;0,('CA2 Detail'!J69-'Prior Year - CA2'!J69)/'Prior Year - CA2'!J69,0)</f>
        <v>0</v>
      </c>
      <c r="K69" s="514">
        <f>IF('Prior Year - CA2'!K69&gt;0,('CA2 Detail'!K69-'Prior Year - CA2'!K69)/'Prior Year - CA2'!K69,0)</f>
        <v>0</v>
      </c>
      <c r="L69" s="514">
        <f>IF('Prior Year - CA2'!L69&gt;0,('CA2 Detail'!L69-'Prior Year - CA2'!L69)/'Prior Year - CA2'!L69,0)</f>
        <v>0</v>
      </c>
      <c r="M69" s="514">
        <f>IF('Prior Year - CA2'!M69&gt;0,('CA2 Detail'!M69-'Prior Year - CA2'!M69)/'Prior Year - CA2'!M69,0)</f>
        <v>0</v>
      </c>
      <c r="N69" s="514">
        <f>IF('Prior Year - CA2'!N69&gt;0,('CA2 Detail'!N69-'Prior Year - CA2'!N69)/'Prior Year - CA2'!N69,0)</f>
        <v>0</v>
      </c>
      <c r="O69" s="514">
        <f>IF('Prior Year - CA2'!O69&gt;0,('CA2 Detail'!O69-'Prior Year - CA2'!O69)/'Prior Year - CA2'!O69,0)</f>
        <v>0</v>
      </c>
      <c r="P69" s="514">
        <f>IF('Prior Year - CA2'!P69&gt;0,('CA2 Detail'!P69-'Prior Year - CA2'!P69)/'Prior Year - CA2'!P69,0)</f>
        <v>0</v>
      </c>
      <c r="Q69" s="514">
        <f>IF('Prior Year - CA2'!Q69&gt;0,('CA2 Detail'!Q69-'Prior Year - CA2'!Q69)/'Prior Year - CA2'!Q69,0)</f>
        <v>0</v>
      </c>
      <c r="R69" s="514">
        <f>IF('Prior Year - CA2'!R69&gt;0,('CA2 Detail'!R69-'Prior Year - CA2'!R69)/'Prior Year - CA2'!R69,0)</f>
        <v>0</v>
      </c>
      <c r="S69" s="514">
        <f>IF('Prior Year - CA2'!S69&gt;0,('CA2 Detail'!S69-'Prior Year - CA2'!S69)/'Prior Year - CA2'!S69,0)</f>
        <v>0</v>
      </c>
      <c r="T69" s="514">
        <f>IF('Prior Year - CA2'!T69&gt;0,('CA2 Detail'!T69-'Prior Year - CA2'!T69)/'Prior Year - CA2'!T69,0)</f>
        <v>0</v>
      </c>
      <c r="U69" s="514">
        <f>IF('Prior Year - CA2'!U69&gt;0,('CA2 Detail'!U69-'Prior Year - CA2'!U69)/'Prior Year - CA2'!U69,0)</f>
        <v>0</v>
      </c>
      <c r="V69" s="514">
        <f>IF('Prior Year - CA2'!V69&gt;0,('CA2 Detail'!V69-'Prior Year - CA2'!V69)/'Prior Year - CA2'!V69,0)</f>
        <v>0</v>
      </c>
      <c r="W69" s="514">
        <f>IF('Prior Year - CA2'!W69&gt;0,('CA2 Detail'!W69-'Prior Year - CA2'!W69)/'Prior Year - CA2'!W69,0)</f>
        <v>0</v>
      </c>
      <c r="X69" s="514">
        <f>IF('Prior Year - CA2'!X69&gt;0,('CA2 Detail'!X69-'Prior Year - CA2'!X69)/'Prior Year - CA2'!X69,0)</f>
        <v>0</v>
      </c>
      <c r="Y69" s="514">
        <f>IF('Prior Year - CA2'!Y69&gt;0,('CA2 Detail'!Y69-'Prior Year - CA2'!Y69)/'Prior Year - CA2'!Y69,0)</f>
        <v>0</v>
      </c>
      <c r="Z69" s="514">
        <f>IF('Prior Year - CA2'!Z69&gt;0,('CA2 Detail'!Z69-'Prior Year - CA2'!Z69)/'Prior Year - CA2'!Z69,0)</f>
        <v>0</v>
      </c>
      <c r="AA69" s="514">
        <f>IF('Prior Year - CA2'!AA69&gt;0,('CA2 Detail'!AA69-'Prior Year - CA2'!AA69)/'Prior Year - CA2'!AA69,0)</f>
        <v>0</v>
      </c>
      <c r="AB69" s="514">
        <f>IF('Prior Year - CA2'!AB69&gt;0,('CA2 Detail'!AB69-'Prior Year - CA2'!AB69)/'Prior Year - CA2'!AB69,0)</f>
        <v>0</v>
      </c>
      <c r="AC69" s="35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</row>
    <row r="70" spans="1:40">
      <c r="A70" s="35" t="s">
        <v>30</v>
      </c>
      <c r="B70" s="514">
        <f>IF('Prior Year - CA2'!B70&gt;0,('CA2 Detail'!B70-'Prior Year - CA2'!B70)/'Prior Year - CA2'!B70,0)</f>
        <v>0</v>
      </c>
      <c r="C70" s="514">
        <f>IF('Prior Year - CA2'!C70&gt;0,('CA2 Detail'!C70-'Prior Year - CA2'!C70)/'Prior Year - CA2'!C70,0)</f>
        <v>0</v>
      </c>
      <c r="D70" s="514">
        <f>IF('Prior Year - CA2'!D70&gt;0,('CA2 Detail'!D70-'Prior Year - CA2'!D70)/'Prior Year - CA2'!D70,0)</f>
        <v>0</v>
      </c>
      <c r="E70" s="514">
        <f>IF('Prior Year - CA2'!E70&gt;0,('CA2 Detail'!E70-'Prior Year - CA2'!E70)/'Prior Year - CA2'!E70,0)</f>
        <v>0</v>
      </c>
      <c r="F70" s="514">
        <f>IF('Prior Year - CA2'!F70&gt;0,('CA2 Detail'!F70-'Prior Year - CA2'!F70)/'Prior Year - CA2'!F70,0)</f>
        <v>0</v>
      </c>
      <c r="G70" s="514">
        <f>IF('Prior Year - CA2'!G70&gt;0,('CA2 Detail'!G70-'Prior Year - CA2'!G70)/'Prior Year - CA2'!G70,0)</f>
        <v>0</v>
      </c>
      <c r="H70" s="514">
        <f>IF('Prior Year - CA2'!H70&gt;0,('CA2 Detail'!H70-'Prior Year - CA2'!H70)/'Prior Year - CA2'!H70,0)</f>
        <v>0</v>
      </c>
      <c r="I70" s="514">
        <f>IF('Prior Year - CA2'!I70&gt;0,('CA2 Detail'!I70-'Prior Year - CA2'!I70)/'Prior Year - CA2'!I70,0)</f>
        <v>0</v>
      </c>
      <c r="J70" s="514">
        <f>IF('Prior Year - CA2'!J70&gt;0,('CA2 Detail'!J70-'Prior Year - CA2'!J70)/'Prior Year - CA2'!J70,0)</f>
        <v>0</v>
      </c>
      <c r="K70" s="514">
        <f>IF('Prior Year - CA2'!K70&gt;0,('CA2 Detail'!K70-'Prior Year - CA2'!K70)/'Prior Year - CA2'!K70,0)</f>
        <v>0</v>
      </c>
      <c r="L70" s="514">
        <f>IF('Prior Year - CA2'!L70&gt;0,('CA2 Detail'!L70-'Prior Year - CA2'!L70)/'Prior Year - CA2'!L70,0)</f>
        <v>0</v>
      </c>
      <c r="M70" s="514">
        <f>IF('Prior Year - CA2'!M70&gt;0,('CA2 Detail'!M70-'Prior Year - CA2'!M70)/'Prior Year - CA2'!M70,0)</f>
        <v>0</v>
      </c>
      <c r="N70" s="514">
        <f>IF('Prior Year - CA2'!N70&gt;0,('CA2 Detail'!N70-'Prior Year - CA2'!N70)/'Prior Year - CA2'!N70,0)</f>
        <v>0</v>
      </c>
      <c r="O70" s="514">
        <f>IF('Prior Year - CA2'!O70&gt;0,('CA2 Detail'!O70-'Prior Year - CA2'!O70)/'Prior Year - CA2'!O70,0)</f>
        <v>0</v>
      </c>
      <c r="P70" s="514">
        <f>IF('Prior Year - CA2'!P70&gt;0,('CA2 Detail'!P70-'Prior Year - CA2'!P70)/'Prior Year - CA2'!P70,0)</f>
        <v>0</v>
      </c>
      <c r="Q70" s="514">
        <f>IF('Prior Year - CA2'!Q70&gt;0,('CA2 Detail'!Q70-'Prior Year - CA2'!Q70)/'Prior Year - CA2'!Q70,0)</f>
        <v>0</v>
      </c>
      <c r="R70" s="514">
        <f>IF('Prior Year - CA2'!R70&gt;0,('CA2 Detail'!R70-'Prior Year - CA2'!R70)/'Prior Year - CA2'!R70,0)</f>
        <v>0</v>
      </c>
      <c r="S70" s="514">
        <f>IF('Prior Year - CA2'!S70&gt;0,('CA2 Detail'!S70-'Prior Year - CA2'!S70)/'Prior Year - CA2'!S70,0)</f>
        <v>0</v>
      </c>
      <c r="T70" s="514">
        <f>IF('Prior Year - CA2'!T70&gt;0,('CA2 Detail'!T70-'Prior Year - CA2'!T70)/'Prior Year - CA2'!T70,0)</f>
        <v>0</v>
      </c>
      <c r="U70" s="514">
        <f>IF('Prior Year - CA2'!U70&gt;0,('CA2 Detail'!U70-'Prior Year - CA2'!U70)/'Prior Year - CA2'!U70,0)</f>
        <v>0</v>
      </c>
      <c r="V70" s="514">
        <f>IF('Prior Year - CA2'!V70&gt;0,('CA2 Detail'!V70-'Prior Year - CA2'!V70)/'Prior Year - CA2'!V70,0)</f>
        <v>0</v>
      </c>
      <c r="W70" s="514">
        <f>IF('Prior Year - CA2'!W70&gt;0,('CA2 Detail'!W70-'Prior Year - CA2'!W70)/'Prior Year - CA2'!W70,0)</f>
        <v>0</v>
      </c>
      <c r="X70" s="514">
        <f>IF('Prior Year - CA2'!X70&gt;0,('CA2 Detail'!X70-'Prior Year - CA2'!X70)/'Prior Year - CA2'!X70,0)</f>
        <v>0</v>
      </c>
      <c r="Y70" s="514">
        <f>IF('Prior Year - CA2'!Y70&gt;0,('CA2 Detail'!Y70-'Prior Year - CA2'!Y70)/'Prior Year - CA2'!Y70,0)</f>
        <v>0</v>
      </c>
      <c r="Z70" s="514">
        <f>IF('Prior Year - CA2'!Z70&gt;0,('CA2 Detail'!Z70-'Prior Year - CA2'!Z70)/'Prior Year - CA2'!Z70,0)</f>
        <v>0</v>
      </c>
      <c r="AA70" s="514">
        <f>IF('Prior Year - CA2'!AA70&gt;0,('CA2 Detail'!AA70-'Prior Year - CA2'!AA70)/'Prior Year - CA2'!AA70,0)</f>
        <v>0</v>
      </c>
      <c r="AB70" s="514">
        <f>IF('Prior Year - CA2'!AB70&gt;0,('CA2 Detail'!AB70-'Prior Year - CA2'!AB70)/'Prior Year - CA2'!AB70,0)</f>
        <v>0</v>
      </c>
      <c r="AC70" s="35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</row>
    <row r="71" spans="1:40">
      <c r="A71" s="35" t="s">
        <v>31</v>
      </c>
      <c r="B71" s="514">
        <f>IF('Prior Year - CA2'!B71&gt;0,('CA2 Detail'!B71-'Prior Year - CA2'!B71)/'Prior Year - CA2'!B71,0)</f>
        <v>0</v>
      </c>
      <c r="C71" s="514">
        <f>IF('Prior Year - CA2'!C71&gt;0,('CA2 Detail'!C71-'Prior Year - CA2'!C71)/'Prior Year - CA2'!C71,0)</f>
        <v>0</v>
      </c>
      <c r="D71" s="514">
        <f>IF('Prior Year - CA2'!D71&gt;0,('CA2 Detail'!D71-'Prior Year - CA2'!D71)/'Prior Year - CA2'!D71,0)</f>
        <v>0</v>
      </c>
      <c r="E71" s="514">
        <f>IF('Prior Year - CA2'!E71&gt;0,('CA2 Detail'!E71-'Prior Year - CA2'!E71)/'Prior Year - CA2'!E71,0)</f>
        <v>0</v>
      </c>
      <c r="F71" s="514">
        <f>IF('Prior Year - CA2'!F71&gt;0,('CA2 Detail'!F71-'Prior Year - CA2'!F71)/'Prior Year - CA2'!F71,0)</f>
        <v>0</v>
      </c>
      <c r="G71" s="514">
        <f>IF('Prior Year - CA2'!G71&gt;0,('CA2 Detail'!G71-'Prior Year - CA2'!G71)/'Prior Year - CA2'!G71,0)</f>
        <v>0</v>
      </c>
      <c r="H71" s="514">
        <f>IF('Prior Year - CA2'!H71&gt;0,('CA2 Detail'!H71-'Prior Year - CA2'!H71)/'Prior Year - CA2'!H71,0)</f>
        <v>0</v>
      </c>
      <c r="I71" s="514">
        <f>IF('Prior Year - CA2'!I71&gt;0,('CA2 Detail'!I71-'Prior Year - CA2'!I71)/'Prior Year - CA2'!I71,0)</f>
        <v>0</v>
      </c>
      <c r="J71" s="514">
        <f>IF('Prior Year - CA2'!J71&gt;0,('CA2 Detail'!J71-'Prior Year - CA2'!J71)/'Prior Year - CA2'!J71,0)</f>
        <v>0</v>
      </c>
      <c r="K71" s="514">
        <f>IF('Prior Year - CA2'!K71&gt;0,('CA2 Detail'!K71-'Prior Year - CA2'!K71)/'Prior Year - CA2'!K71,0)</f>
        <v>0</v>
      </c>
      <c r="L71" s="514">
        <f>IF('Prior Year - CA2'!L71&gt;0,('CA2 Detail'!L71-'Prior Year - CA2'!L71)/'Prior Year - CA2'!L71,0)</f>
        <v>0</v>
      </c>
      <c r="M71" s="514">
        <f>IF('Prior Year - CA2'!M71&gt;0,('CA2 Detail'!M71-'Prior Year - CA2'!M71)/'Prior Year - CA2'!M71,0)</f>
        <v>0</v>
      </c>
      <c r="N71" s="514">
        <f>IF('Prior Year - CA2'!N71&gt;0,('CA2 Detail'!N71-'Prior Year - CA2'!N71)/'Prior Year - CA2'!N71,0)</f>
        <v>0</v>
      </c>
      <c r="O71" s="514">
        <f>IF('Prior Year - CA2'!O71&gt;0,('CA2 Detail'!O71-'Prior Year - CA2'!O71)/'Prior Year - CA2'!O71,0)</f>
        <v>0</v>
      </c>
      <c r="P71" s="514">
        <f>IF('Prior Year - CA2'!P71&gt;0,('CA2 Detail'!P71-'Prior Year - CA2'!P71)/'Prior Year - CA2'!P71,0)</f>
        <v>0</v>
      </c>
      <c r="Q71" s="514">
        <f>IF('Prior Year - CA2'!Q71&gt;0,('CA2 Detail'!Q71-'Prior Year - CA2'!Q71)/'Prior Year - CA2'!Q71,0)</f>
        <v>0</v>
      </c>
      <c r="R71" s="514">
        <f>IF('Prior Year - CA2'!R71&gt;0,('CA2 Detail'!R71-'Prior Year - CA2'!R71)/'Prior Year - CA2'!R71,0)</f>
        <v>0</v>
      </c>
      <c r="S71" s="514">
        <f>IF('Prior Year - CA2'!S71&gt;0,('CA2 Detail'!S71-'Prior Year - CA2'!S71)/'Prior Year - CA2'!S71,0)</f>
        <v>0</v>
      </c>
      <c r="T71" s="514">
        <f>IF('Prior Year - CA2'!T71&gt;0,('CA2 Detail'!T71-'Prior Year - CA2'!T71)/'Prior Year - CA2'!T71,0)</f>
        <v>0</v>
      </c>
      <c r="U71" s="514">
        <f>IF('Prior Year - CA2'!U71&gt;0,('CA2 Detail'!U71-'Prior Year - CA2'!U71)/'Prior Year - CA2'!U71,0)</f>
        <v>0</v>
      </c>
      <c r="V71" s="514">
        <f>IF('Prior Year - CA2'!V71&gt;0,('CA2 Detail'!V71-'Prior Year - CA2'!V71)/'Prior Year - CA2'!V71,0)</f>
        <v>0</v>
      </c>
      <c r="W71" s="514">
        <f>IF('Prior Year - CA2'!W71&gt;0,('CA2 Detail'!W71-'Prior Year - CA2'!W71)/'Prior Year - CA2'!W71,0)</f>
        <v>0</v>
      </c>
      <c r="X71" s="514">
        <f>IF('Prior Year - CA2'!X71&gt;0,('CA2 Detail'!X71-'Prior Year - CA2'!X71)/'Prior Year - CA2'!X71,0)</f>
        <v>0</v>
      </c>
      <c r="Y71" s="514">
        <f>IF('Prior Year - CA2'!Y71&gt;0,('CA2 Detail'!Y71-'Prior Year - CA2'!Y71)/'Prior Year - CA2'!Y71,0)</f>
        <v>0</v>
      </c>
      <c r="Z71" s="514">
        <f>IF('Prior Year - CA2'!Z71&gt;0,('CA2 Detail'!Z71-'Prior Year - CA2'!Z71)/'Prior Year - CA2'!Z71,0)</f>
        <v>0</v>
      </c>
      <c r="AA71" s="514">
        <f>IF('Prior Year - CA2'!AA71&gt;0,('CA2 Detail'!AA71-'Prior Year - CA2'!AA71)/'Prior Year - CA2'!AA71,0)</f>
        <v>0</v>
      </c>
      <c r="AB71" s="514">
        <f>IF('Prior Year - CA2'!AB71&gt;0,('CA2 Detail'!AB71-'Prior Year - CA2'!AB71)/'Prior Year - CA2'!AB71,0)</f>
        <v>0</v>
      </c>
      <c r="AC71" s="35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</row>
    <row r="72" spans="1:40">
      <c r="A72" s="35" t="s">
        <v>32</v>
      </c>
      <c r="B72" s="514">
        <f>IF('Prior Year - CA2'!B72&gt;0,('CA2 Detail'!B72-'Prior Year - CA2'!B72)/'Prior Year - CA2'!B72,0)</f>
        <v>0</v>
      </c>
      <c r="C72" s="514">
        <f>IF('Prior Year - CA2'!C72&gt;0,('CA2 Detail'!C72-'Prior Year - CA2'!C72)/'Prior Year - CA2'!C72,0)</f>
        <v>0</v>
      </c>
      <c r="D72" s="514">
        <f>IF('Prior Year - CA2'!D72&gt;0,('CA2 Detail'!D72-'Prior Year - CA2'!D72)/'Prior Year - CA2'!D72,0)</f>
        <v>0</v>
      </c>
      <c r="E72" s="514">
        <f>IF('Prior Year - CA2'!E72&gt;0,('CA2 Detail'!E72-'Prior Year - CA2'!E72)/'Prior Year - CA2'!E72,0)</f>
        <v>0</v>
      </c>
      <c r="F72" s="514">
        <f>IF('Prior Year - CA2'!F72&gt;0,('CA2 Detail'!F72-'Prior Year - CA2'!F72)/'Prior Year - CA2'!F72,0)</f>
        <v>0</v>
      </c>
      <c r="G72" s="514">
        <f>IF('Prior Year - CA2'!G72&gt;0,('CA2 Detail'!G72-'Prior Year - CA2'!G72)/'Prior Year - CA2'!G72,0)</f>
        <v>0</v>
      </c>
      <c r="H72" s="514">
        <f>IF('Prior Year - CA2'!H72&gt;0,('CA2 Detail'!H72-'Prior Year - CA2'!H72)/'Prior Year - CA2'!H72,0)</f>
        <v>0</v>
      </c>
      <c r="I72" s="514">
        <f>IF('Prior Year - CA2'!I72&gt;0,('CA2 Detail'!I72-'Prior Year - CA2'!I72)/'Prior Year - CA2'!I72,0)</f>
        <v>0</v>
      </c>
      <c r="J72" s="514">
        <f>IF('Prior Year - CA2'!J72&gt;0,('CA2 Detail'!J72-'Prior Year - CA2'!J72)/'Prior Year - CA2'!J72,0)</f>
        <v>0</v>
      </c>
      <c r="K72" s="514">
        <f>IF('Prior Year - CA2'!K72&gt;0,('CA2 Detail'!K72-'Prior Year - CA2'!K72)/'Prior Year - CA2'!K72,0)</f>
        <v>0</v>
      </c>
      <c r="L72" s="514">
        <f>IF('Prior Year - CA2'!L72&gt;0,('CA2 Detail'!L72-'Prior Year - CA2'!L72)/'Prior Year - CA2'!L72,0)</f>
        <v>0</v>
      </c>
      <c r="M72" s="514">
        <f>IF('Prior Year - CA2'!M72&gt;0,('CA2 Detail'!M72-'Prior Year - CA2'!M72)/'Prior Year - CA2'!M72,0)</f>
        <v>0</v>
      </c>
      <c r="N72" s="514">
        <f>IF('Prior Year - CA2'!N72&gt;0,('CA2 Detail'!N72-'Prior Year - CA2'!N72)/'Prior Year - CA2'!N72,0)</f>
        <v>0</v>
      </c>
      <c r="O72" s="514">
        <f>IF('Prior Year - CA2'!O72&gt;0,('CA2 Detail'!O72-'Prior Year - CA2'!O72)/'Prior Year - CA2'!O72,0)</f>
        <v>0</v>
      </c>
      <c r="P72" s="514">
        <f>IF('Prior Year - CA2'!P72&gt;0,('CA2 Detail'!P72-'Prior Year - CA2'!P72)/'Prior Year - CA2'!P72,0)</f>
        <v>0</v>
      </c>
      <c r="Q72" s="514">
        <f>IF('Prior Year - CA2'!Q72&gt;0,('CA2 Detail'!Q72-'Prior Year - CA2'!Q72)/'Prior Year - CA2'!Q72,0)</f>
        <v>0</v>
      </c>
      <c r="R72" s="514">
        <f>IF('Prior Year - CA2'!R72&gt;0,('CA2 Detail'!R72-'Prior Year - CA2'!R72)/'Prior Year - CA2'!R72,0)</f>
        <v>0</v>
      </c>
      <c r="S72" s="514">
        <f>IF('Prior Year - CA2'!S72&gt;0,('CA2 Detail'!S72-'Prior Year - CA2'!S72)/'Prior Year - CA2'!S72,0)</f>
        <v>0</v>
      </c>
      <c r="T72" s="514">
        <f>IF('Prior Year - CA2'!T72&gt;0,('CA2 Detail'!T72-'Prior Year - CA2'!T72)/'Prior Year - CA2'!T72,0)</f>
        <v>0</v>
      </c>
      <c r="U72" s="514">
        <f>IF('Prior Year - CA2'!U72&gt;0,('CA2 Detail'!U72-'Prior Year - CA2'!U72)/'Prior Year - CA2'!U72,0)</f>
        <v>0</v>
      </c>
      <c r="V72" s="514">
        <f>IF('Prior Year - CA2'!V72&gt;0,('CA2 Detail'!V72-'Prior Year - CA2'!V72)/'Prior Year - CA2'!V72,0)</f>
        <v>0</v>
      </c>
      <c r="W72" s="514">
        <f>IF('Prior Year - CA2'!W72&gt;0,('CA2 Detail'!W72-'Prior Year - CA2'!W72)/'Prior Year - CA2'!W72,0)</f>
        <v>0</v>
      </c>
      <c r="X72" s="514">
        <f>IF('Prior Year - CA2'!X72&gt;0,('CA2 Detail'!X72-'Prior Year - CA2'!X72)/'Prior Year - CA2'!X72,0)</f>
        <v>0</v>
      </c>
      <c r="Y72" s="514">
        <f>IF('Prior Year - CA2'!Y72&gt;0,('CA2 Detail'!Y72-'Prior Year - CA2'!Y72)/'Prior Year - CA2'!Y72,0)</f>
        <v>0</v>
      </c>
      <c r="Z72" s="514">
        <f>IF('Prior Year - CA2'!Z72&gt;0,('CA2 Detail'!Z72-'Prior Year - CA2'!Z72)/'Prior Year - CA2'!Z72,0)</f>
        <v>0</v>
      </c>
      <c r="AA72" s="514">
        <f>IF('Prior Year - CA2'!AA72&gt;0,('CA2 Detail'!AA72-'Prior Year - CA2'!AA72)/'Prior Year - CA2'!AA72,0)</f>
        <v>0</v>
      </c>
      <c r="AB72" s="514">
        <f>IF('Prior Year - CA2'!AB72&gt;0,('CA2 Detail'!AB72-'Prior Year - CA2'!AB72)/'Prior Year - CA2'!AB72,0)</f>
        <v>0</v>
      </c>
      <c r="AC72" s="35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</row>
    <row r="73" spans="1:40" ht="15.75">
      <c r="A73" s="39"/>
      <c r="B73" s="509"/>
      <c r="C73" s="509"/>
      <c r="D73" s="509"/>
      <c r="E73" s="509"/>
      <c r="F73" s="509"/>
      <c r="G73" s="509"/>
      <c r="H73" s="509"/>
      <c r="I73" s="509"/>
      <c r="J73" s="509"/>
      <c r="K73" s="509"/>
      <c r="L73" s="510"/>
      <c r="M73" s="510"/>
      <c r="N73" s="510"/>
      <c r="O73" s="510"/>
      <c r="P73" s="510"/>
      <c r="Q73" s="510"/>
      <c r="R73" s="510"/>
      <c r="S73" s="510"/>
      <c r="T73" s="510"/>
      <c r="U73" s="510"/>
      <c r="V73" s="510"/>
      <c r="W73" s="511"/>
      <c r="X73" s="511"/>
      <c r="Y73" s="512"/>
      <c r="Z73" s="513"/>
      <c r="AA73" s="513"/>
      <c r="AB73" s="513"/>
      <c r="AC73" s="35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</row>
    <row r="74" spans="1:40" ht="15.75">
      <c r="A74" s="39" t="s">
        <v>33</v>
      </c>
      <c r="B74" s="514">
        <f>IF('Prior Year - CA2'!B74&gt;0,('CA2 Detail'!B74-'Prior Year - CA2'!B74)/'Prior Year - CA2'!B74,0)</f>
        <v>0</v>
      </c>
      <c r="C74" s="514">
        <f>IF('Prior Year - CA2'!C74&gt;0,('CA2 Detail'!C74-'Prior Year - CA2'!C74)/'Prior Year - CA2'!C74,0)</f>
        <v>0</v>
      </c>
      <c r="D74" s="514">
        <f>IF('Prior Year - CA2'!D74&gt;0,('CA2 Detail'!D74-'Prior Year - CA2'!D74)/'Prior Year - CA2'!D74,0)</f>
        <v>0</v>
      </c>
      <c r="E74" s="514">
        <f>IF('Prior Year - CA2'!E74&gt;0,('CA2 Detail'!E74-'Prior Year - CA2'!E74)/'Prior Year - CA2'!E74,0)</f>
        <v>0</v>
      </c>
      <c r="F74" s="514">
        <f>IF('Prior Year - CA2'!F74&gt;0,('CA2 Detail'!F74-'Prior Year - CA2'!F74)/'Prior Year - CA2'!F74,0)</f>
        <v>0</v>
      </c>
      <c r="G74" s="514">
        <f>IF('Prior Year - CA2'!G74&gt;0,('CA2 Detail'!G74-'Prior Year - CA2'!G74)/'Prior Year - CA2'!G74,0)</f>
        <v>0</v>
      </c>
      <c r="H74" s="514">
        <f>IF('Prior Year - CA2'!H74&gt;0,('CA2 Detail'!H74-'Prior Year - CA2'!H74)/'Prior Year - CA2'!H74,0)</f>
        <v>0</v>
      </c>
      <c r="I74" s="514">
        <f>IF('Prior Year - CA2'!I74&gt;0,('CA2 Detail'!I74-'Prior Year - CA2'!I74)/'Prior Year - CA2'!I74,0)</f>
        <v>0</v>
      </c>
      <c r="J74" s="514">
        <f>IF('Prior Year - CA2'!J74&gt;0,('CA2 Detail'!J74-'Prior Year - CA2'!J74)/'Prior Year - CA2'!J74,0)</f>
        <v>0</v>
      </c>
      <c r="K74" s="514">
        <f>IF('Prior Year - CA2'!K74&gt;0,('CA2 Detail'!K74-'Prior Year - CA2'!K74)/'Prior Year - CA2'!K74,0)</f>
        <v>0</v>
      </c>
      <c r="L74" s="514">
        <f>IF('Prior Year - CA2'!L74&gt;0,('CA2 Detail'!L74-'Prior Year - CA2'!L74)/'Prior Year - CA2'!L74,0)</f>
        <v>0</v>
      </c>
      <c r="M74" s="514">
        <f>IF('Prior Year - CA2'!M74&gt;0,('CA2 Detail'!M74-'Prior Year - CA2'!M74)/'Prior Year - CA2'!M74,0)</f>
        <v>0</v>
      </c>
      <c r="N74" s="514">
        <f>IF('Prior Year - CA2'!N74&gt;0,('CA2 Detail'!N74-'Prior Year - CA2'!N74)/'Prior Year - CA2'!N74,0)</f>
        <v>0</v>
      </c>
      <c r="O74" s="514">
        <f>IF('Prior Year - CA2'!O74&gt;0,('CA2 Detail'!O74-'Prior Year - CA2'!O74)/'Prior Year - CA2'!O74,0)</f>
        <v>0</v>
      </c>
      <c r="P74" s="514">
        <f>IF('Prior Year - CA2'!P74&gt;0,('CA2 Detail'!P74-'Prior Year - CA2'!P74)/'Prior Year - CA2'!P74,0)</f>
        <v>0</v>
      </c>
      <c r="Q74" s="514">
        <f>IF('Prior Year - CA2'!Q74&gt;0,('CA2 Detail'!Q74-'Prior Year - CA2'!Q74)/'Prior Year - CA2'!Q74,0)</f>
        <v>0</v>
      </c>
      <c r="R74" s="514">
        <f>IF('Prior Year - CA2'!R74&gt;0,('CA2 Detail'!R74-'Prior Year - CA2'!R74)/'Prior Year - CA2'!R74,0)</f>
        <v>0</v>
      </c>
      <c r="S74" s="514">
        <f>IF('Prior Year - CA2'!S74&gt;0,('CA2 Detail'!S74-'Prior Year - CA2'!S74)/'Prior Year - CA2'!S74,0)</f>
        <v>0</v>
      </c>
      <c r="T74" s="514">
        <f>IF('Prior Year - CA2'!T74&gt;0,('CA2 Detail'!T74-'Prior Year - CA2'!T74)/'Prior Year - CA2'!T74,0)</f>
        <v>0</v>
      </c>
      <c r="U74" s="514">
        <f>IF('Prior Year - CA2'!U74&gt;0,('CA2 Detail'!U74-'Prior Year - CA2'!U74)/'Prior Year - CA2'!U74,0)</f>
        <v>0</v>
      </c>
      <c r="V74" s="514">
        <f>IF('Prior Year - CA2'!V74&gt;0,('CA2 Detail'!V74-'Prior Year - CA2'!V74)/'Prior Year - CA2'!V74,0)</f>
        <v>0</v>
      </c>
      <c r="W74" s="514">
        <f>IF('Prior Year - CA2'!W74&gt;0,('CA2 Detail'!W74-'Prior Year - CA2'!W74)/'Prior Year - CA2'!W74,0)</f>
        <v>0</v>
      </c>
      <c r="X74" s="514">
        <f>IF('Prior Year - CA2'!X74&gt;0,('CA2 Detail'!X74-'Prior Year - CA2'!X74)/'Prior Year - CA2'!X74,0)</f>
        <v>0</v>
      </c>
      <c r="Y74" s="514">
        <f>IF('Prior Year - CA2'!Y74&gt;0,('CA2 Detail'!Y74-'Prior Year - CA2'!Y74)/'Prior Year - CA2'!Y74,0)</f>
        <v>0</v>
      </c>
      <c r="Z74" s="514">
        <f>IF('Prior Year - CA2'!Z74&gt;0,('CA2 Detail'!Z74-'Prior Year - CA2'!Z74)/'Prior Year - CA2'!Z74,0)</f>
        <v>0</v>
      </c>
      <c r="AA74" s="514">
        <f>IF('Prior Year - CA2'!AA74&gt;0,('CA2 Detail'!AA74-'Prior Year - CA2'!AA74)/'Prior Year - CA2'!AA74,0)</f>
        <v>0</v>
      </c>
      <c r="AB74" s="514">
        <f>IF('Prior Year - CA2'!AB74&gt;0,('CA2 Detail'!AB74-'Prior Year - CA2'!AB74)/'Prior Year - CA2'!AB74,0)</f>
        <v>0</v>
      </c>
      <c r="AC74" s="35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55">
        <f>$P$74+$U$74</f>
        <v>0</v>
      </c>
    </row>
    <row r="75" spans="1:40" ht="15.75">
      <c r="A75" s="42"/>
      <c r="B75" s="509"/>
      <c r="C75" s="509"/>
      <c r="D75" s="509"/>
      <c r="E75" s="509"/>
      <c r="F75" s="509"/>
      <c r="G75" s="509"/>
      <c r="H75" s="509"/>
      <c r="I75" s="509"/>
      <c r="J75" s="509"/>
      <c r="K75" s="509"/>
      <c r="L75" s="510"/>
      <c r="M75" s="510"/>
      <c r="N75" s="510"/>
      <c r="O75" s="510"/>
      <c r="P75" s="510"/>
      <c r="Q75" s="510"/>
      <c r="R75" s="510"/>
      <c r="S75" s="510"/>
      <c r="T75" s="510"/>
      <c r="U75" s="510"/>
      <c r="V75" s="510"/>
      <c r="W75" s="511"/>
      <c r="X75" s="511"/>
      <c r="Y75" s="512"/>
      <c r="Z75" s="513"/>
      <c r="AA75" s="513"/>
      <c r="AB75" s="513"/>
      <c r="AC75" s="35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</row>
    <row r="76" spans="1:40" ht="15.75">
      <c r="A76" s="39" t="s">
        <v>34</v>
      </c>
      <c r="B76" s="515"/>
      <c r="C76" s="515"/>
      <c r="D76" s="515"/>
      <c r="E76" s="515"/>
      <c r="F76" s="515"/>
      <c r="G76" s="515"/>
      <c r="H76" s="515"/>
      <c r="I76" s="515"/>
      <c r="J76" s="515"/>
      <c r="K76" s="515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516"/>
      <c r="X76" s="516"/>
      <c r="Y76" s="517"/>
      <c r="Z76" s="520"/>
      <c r="AA76" s="520"/>
      <c r="AB76" s="520"/>
      <c r="AC76" s="35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</row>
    <row r="77" spans="1:40">
      <c r="A77" s="35" t="s">
        <v>35</v>
      </c>
      <c r="B77" s="514">
        <f>IF('Prior Year - CA2'!B77&gt;0,('CA2 Detail'!B77-'Prior Year - CA2'!B77)/'Prior Year - CA2'!B77,0)</f>
        <v>0</v>
      </c>
      <c r="C77" s="514">
        <f>IF('Prior Year - CA2'!C77&gt;0,('CA2 Detail'!C77-'Prior Year - CA2'!C77)/'Prior Year - CA2'!C77,0)</f>
        <v>0</v>
      </c>
      <c r="D77" s="514">
        <f>IF('Prior Year - CA2'!D77&gt;0,('CA2 Detail'!D77-'Prior Year - CA2'!D77)/'Prior Year - CA2'!D77,0)</f>
        <v>0</v>
      </c>
      <c r="E77" s="514">
        <f>IF('Prior Year - CA2'!E77&gt;0,('CA2 Detail'!E77-'Prior Year - CA2'!E77)/'Prior Year - CA2'!E77,0)</f>
        <v>0</v>
      </c>
      <c r="F77" s="514">
        <f>IF('Prior Year - CA2'!F77&gt;0,('CA2 Detail'!F77-'Prior Year - CA2'!F77)/'Prior Year - CA2'!F77,0)</f>
        <v>0</v>
      </c>
      <c r="G77" s="514">
        <f>IF('Prior Year - CA2'!G77&gt;0,('CA2 Detail'!G77-'Prior Year - CA2'!G77)/'Prior Year - CA2'!G77,0)</f>
        <v>0</v>
      </c>
      <c r="H77" s="514">
        <f>IF('Prior Year - CA2'!H77&gt;0,('CA2 Detail'!H77-'Prior Year - CA2'!H77)/'Prior Year - CA2'!H77,0)</f>
        <v>0</v>
      </c>
      <c r="I77" s="514">
        <f>IF('Prior Year - CA2'!I77&gt;0,('CA2 Detail'!I77-'Prior Year - CA2'!I77)/'Prior Year - CA2'!I77,0)</f>
        <v>0</v>
      </c>
      <c r="J77" s="514">
        <f>IF('Prior Year - CA2'!J77&gt;0,('CA2 Detail'!J77-'Prior Year - CA2'!J77)/'Prior Year - CA2'!J77,0)</f>
        <v>0</v>
      </c>
      <c r="K77" s="514">
        <f>IF('Prior Year - CA2'!K77&gt;0,('CA2 Detail'!K77-'Prior Year - CA2'!K77)/'Prior Year - CA2'!K77,0)</f>
        <v>0</v>
      </c>
      <c r="L77" s="514">
        <f>IF('Prior Year - CA2'!L77&gt;0,('CA2 Detail'!L77-'Prior Year - CA2'!L77)/'Prior Year - CA2'!L77,0)</f>
        <v>0</v>
      </c>
      <c r="M77" s="514">
        <f>IF('Prior Year - CA2'!M77&gt;0,('CA2 Detail'!M77-'Prior Year - CA2'!M77)/'Prior Year - CA2'!M77,0)</f>
        <v>0</v>
      </c>
      <c r="N77" s="514">
        <f>IF('Prior Year - CA2'!N77&gt;0,('CA2 Detail'!N77-'Prior Year - CA2'!N77)/'Prior Year - CA2'!N77,0)</f>
        <v>0</v>
      </c>
      <c r="O77" s="514">
        <f>IF('Prior Year - CA2'!O77&gt;0,('CA2 Detail'!O77-'Prior Year - CA2'!O77)/'Prior Year - CA2'!O77,0)</f>
        <v>0</v>
      </c>
      <c r="P77" s="514">
        <f>IF('Prior Year - CA2'!P77&gt;0,('CA2 Detail'!P77-'Prior Year - CA2'!P77)/'Prior Year - CA2'!P77,0)</f>
        <v>0</v>
      </c>
      <c r="Q77" s="514">
        <f>IF('Prior Year - CA2'!Q77&gt;0,('CA2 Detail'!Q77-'Prior Year - CA2'!Q77)/'Prior Year - CA2'!Q77,0)</f>
        <v>0</v>
      </c>
      <c r="R77" s="514">
        <f>IF('Prior Year - CA2'!R77&gt;0,('CA2 Detail'!R77-'Prior Year - CA2'!R77)/'Prior Year - CA2'!R77,0)</f>
        <v>0</v>
      </c>
      <c r="S77" s="514">
        <f>IF('Prior Year - CA2'!S77&gt;0,('CA2 Detail'!S77-'Prior Year - CA2'!S77)/'Prior Year - CA2'!S77,0)</f>
        <v>0</v>
      </c>
      <c r="T77" s="514">
        <f>IF('Prior Year - CA2'!T77&gt;0,('CA2 Detail'!T77-'Prior Year - CA2'!T77)/'Prior Year - CA2'!T77,0)</f>
        <v>0</v>
      </c>
      <c r="U77" s="514">
        <f>IF('Prior Year - CA2'!U77&gt;0,('CA2 Detail'!U77-'Prior Year - CA2'!U77)/'Prior Year - CA2'!U77,0)</f>
        <v>0</v>
      </c>
      <c r="V77" s="514">
        <f>IF('Prior Year - CA2'!V77&gt;0,('CA2 Detail'!V77-'Prior Year - CA2'!V77)/'Prior Year - CA2'!V77,0)</f>
        <v>0</v>
      </c>
      <c r="W77" s="514">
        <f>IF('Prior Year - CA2'!W77&gt;0,('CA2 Detail'!W77-'Prior Year - CA2'!W77)/'Prior Year - CA2'!W77,0)</f>
        <v>0</v>
      </c>
      <c r="X77" s="514">
        <f>IF('Prior Year - CA2'!X77&gt;0,('CA2 Detail'!X77-'Prior Year - CA2'!X77)/'Prior Year - CA2'!X77,0)</f>
        <v>0</v>
      </c>
      <c r="Y77" s="514">
        <f>IF('Prior Year - CA2'!Y77&gt;0,('CA2 Detail'!Y77-'Prior Year - CA2'!Y77)/'Prior Year - CA2'!Y77,0)</f>
        <v>0</v>
      </c>
      <c r="Z77" s="514">
        <f>IF('Prior Year - CA2'!Z77&gt;0,('CA2 Detail'!Z77-'Prior Year - CA2'!Z77)/'Prior Year - CA2'!Z77,0)</f>
        <v>0</v>
      </c>
      <c r="AA77" s="514">
        <f>IF('Prior Year - CA2'!AA77&gt;0,('CA2 Detail'!AA77-'Prior Year - CA2'!AA77)/'Prior Year - CA2'!AA77,0)</f>
        <v>0</v>
      </c>
      <c r="AB77" s="514">
        <f>IF('Prior Year - CA2'!AB77&gt;0,('CA2 Detail'!AB77-'Prior Year - CA2'!AB77)/'Prior Year - CA2'!AB77,0)</f>
        <v>0</v>
      </c>
      <c r="AC77" s="35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</row>
    <row r="78" spans="1:40" ht="15.75">
      <c r="A78" s="39"/>
      <c r="B78" s="509"/>
      <c r="C78" s="509"/>
      <c r="D78" s="509"/>
      <c r="E78" s="509"/>
      <c r="F78" s="509"/>
      <c r="G78" s="509"/>
      <c r="H78" s="509"/>
      <c r="I78" s="509"/>
      <c r="J78" s="509"/>
      <c r="K78" s="509"/>
      <c r="L78" s="510"/>
      <c r="M78" s="510"/>
      <c r="N78" s="510"/>
      <c r="O78" s="510"/>
      <c r="P78" s="511"/>
      <c r="Q78" s="510"/>
      <c r="R78" s="510"/>
      <c r="S78" s="510"/>
      <c r="T78" s="510"/>
      <c r="U78" s="511"/>
      <c r="V78" s="511"/>
      <c r="W78" s="511"/>
      <c r="X78" s="511"/>
      <c r="Y78" s="512"/>
      <c r="Z78" s="513"/>
      <c r="AA78" s="513"/>
      <c r="AB78" s="513"/>
      <c r="AC78" s="35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</row>
    <row r="79" spans="1:40" ht="15.75">
      <c r="A79" s="39" t="s">
        <v>36</v>
      </c>
      <c r="B79" s="514">
        <f>IF('Prior Year - CA2'!B79&gt;0,('CA2 Detail'!B79-'Prior Year - CA2'!B79)/'Prior Year - CA2'!B79,0)</f>
        <v>0</v>
      </c>
      <c r="C79" s="514">
        <f>IF('Prior Year - CA2'!C79&gt;0,('CA2 Detail'!C79-'Prior Year - CA2'!C79)/'Prior Year - CA2'!C79,0)</f>
        <v>0</v>
      </c>
      <c r="D79" s="514">
        <f>IF('Prior Year - CA2'!D79&gt;0,('CA2 Detail'!D79-'Prior Year - CA2'!D79)/'Prior Year - CA2'!D79,0)</f>
        <v>0</v>
      </c>
      <c r="E79" s="514">
        <f>IF('Prior Year - CA2'!E79&gt;0,('CA2 Detail'!E79-'Prior Year - CA2'!E79)/'Prior Year - CA2'!E79,0)</f>
        <v>0</v>
      </c>
      <c r="F79" s="514">
        <f>IF('Prior Year - CA2'!F79&gt;0,('CA2 Detail'!F79-'Prior Year - CA2'!F79)/'Prior Year - CA2'!F79,0)</f>
        <v>0</v>
      </c>
      <c r="G79" s="514">
        <f>IF('Prior Year - CA2'!G79&gt;0,('CA2 Detail'!G79-'Prior Year - CA2'!G79)/'Prior Year - CA2'!G79,0)</f>
        <v>0</v>
      </c>
      <c r="H79" s="514">
        <f>IF('Prior Year - CA2'!H79&gt;0,('CA2 Detail'!H79-'Prior Year - CA2'!H79)/'Prior Year - CA2'!H79,0)</f>
        <v>0</v>
      </c>
      <c r="I79" s="514">
        <f>IF('Prior Year - CA2'!I79&gt;0,('CA2 Detail'!I79-'Prior Year - CA2'!I79)/'Prior Year - CA2'!I79,0)</f>
        <v>0</v>
      </c>
      <c r="J79" s="514">
        <f>IF('Prior Year - CA2'!J79&gt;0,('CA2 Detail'!J79-'Prior Year - CA2'!J79)/'Prior Year - CA2'!J79,0)</f>
        <v>0</v>
      </c>
      <c r="K79" s="514">
        <f>IF('Prior Year - CA2'!K79&gt;0,('CA2 Detail'!K79-'Prior Year - CA2'!K79)/'Prior Year - CA2'!K79,0)</f>
        <v>0</v>
      </c>
      <c r="L79" s="514">
        <f>IF('Prior Year - CA2'!L79&gt;0,('CA2 Detail'!L79-'Prior Year - CA2'!L79)/'Prior Year - CA2'!L79,0)</f>
        <v>0</v>
      </c>
      <c r="M79" s="514">
        <f>IF('Prior Year - CA2'!M79&gt;0,('CA2 Detail'!M79-'Prior Year - CA2'!M79)/'Prior Year - CA2'!M79,0)</f>
        <v>0</v>
      </c>
      <c r="N79" s="514">
        <f>IF('Prior Year - CA2'!N79&gt;0,('CA2 Detail'!N79-'Prior Year - CA2'!N79)/'Prior Year - CA2'!N79,0)</f>
        <v>0</v>
      </c>
      <c r="O79" s="514">
        <f>IF('Prior Year - CA2'!O79&gt;0,('CA2 Detail'!O79-'Prior Year - CA2'!O79)/'Prior Year - CA2'!O79,0)</f>
        <v>0</v>
      </c>
      <c r="P79" s="514">
        <f>IF('Prior Year - CA2'!P79&gt;0,('CA2 Detail'!P79-'Prior Year - CA2'!P79)/'Prior Year - CA2'!P79,0)</f>
        <v>0</v>
      </c>
      <c r="Q79" s="514">
        <f>IF('Prior Year - CA2'!Q79&gt;0,('CA2 Detail'!Q79-'Prior Year - CA2'!Q79)/'Prior Year - CA2'!Q79,0)</f>
        <v>0</v>
      </c>
      <c r="R79" s="514">
        <f>IF('Prior Year - CA2'!R79&gt;0,('CA2 Detail'!R79-'Prior Year - CA2'!R79)/'Prior Year - CA2'!R79,0)</f>
        <v>0</v>
      </c>
      <c r="S79" s="514">
        <f>IF('Prior Year - CA2'!S79&gt;0,('CA2 Detail'!S79-'Prior Year - CA2'!S79)/'Prior Year - CA2'!S79,0)</f>
        <v>0</v>
      </c>
      <c r="T79" s="514">
        <f>IF('Prior Year - CA2'!T79&gt;0,('CA2 Detail'!T79-'Prior Year - CA2'!T79)/'Prior Year - CA2'!T79,0)</f>
        <v>0</v>
      </c>
      <c r="U79" s="514">
        <f>IF('Prior Year - CA2'!U79&gt;0,('CA2 Detail'!U79-'Prior Year - CA2'!U79)/'Prior Year - CA2'!U79,0)</f>
        <v>0</v>
      </c>
      <c r="V79" s="514">
        <f>IF('Prior Year - CA2'!V79&gt;0,('CA2 Detail'!V79-'Prior Year - CA2'!V79)/'Prior Year - CA2'!V79,0)</f>
        <v>0</v>
      </c>
      <c r="W79" s="514">
        <f>IF('Prior Year - CA2'!W79&gt;0,('CA2 Detail'!W79-'Prior Year - CA2'!W79)/'Prior Year - CA2'!W79,0)</f>
        <v>0</v>
      </c>
      <c r="X79" s="514">
        <f>IF('Prior Year - CA2'!X79&gt;0,('CA2 Detail'!X79-'Prior Year - CA2'!X79)/'Prior Year - CA2'!X79,0)</f>
        <v>0</v>
      </c>
      <c r="Y79" s="514">
        <f>IF('Prior Year - CA2'!Y79&gt;0,('CA2 Detail'!Y79-'Prior Year - CA2'!Y79)/'Prior Year - CA2'!Y79,0)</f>
        <v>0</v>
      </c>
      <c r="Z79" s="514">
        <f>IF('Prior Year - CA2'!Z79&gt;0,('CA2 Detail'!Z79-'Prior Year - CA2'!Z79)/'Prior Year - CA2'!Z79,0)</f>
        <v>0</v>
      </c>
      <c r="AA79" s="514">
        <f>IF('Prior Year - CA2'!AA79&gt;0,('CA2 Detail'!AA79-'Prior Year - CA2'!AA79)/'Prior Year - CA2'!AA79,0)</f>
        <v>0</v>
      </c>
      <c r="AB79" s="514">
        <f>IF('Prior Year - CA2'!AB79&gt;0,('CA2 Detail'!AB79-'Prior Year - CA2'!AB79)/'Prior Year - CA2'!AB79,0)</f>
        <v>0</v>
      </c>
      <c r="AC79" s="35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</row>
    <row r="80" spans="1:40" ht="15.75">
      <c r="A80" s="42"/>
      <c r="B80" s="509"/>
      <c r="C80" s="509"/>
      <c r="D80" s="509"/>
      <c r="E80" s="509"/>
      <c r="F80" s="509"/>
      <c r="G80" s="509"/>
      <c r="H80" s="509"/>
      <c r="I80" s="509"/>
      <c r="J80" s="509"/>
      <c r="K80" s="509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1"/>
      <c r="X80" s="511"/>
      <c r="Y80" s="512"/>
      <c r="Z80" s="513"/>
      <c r="AA80" s="513"/>
      <c r="AB80" s="513"/>
      <c r="AC80" s="35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</row>
    <row r="81" spans="1:40" ht="15.75">
      <c r="A81" s="39" t="s">
        <v>37</v>
      </c>
      <c r="B81" s="515"/>
      <c r="C81" s="515"/>
      <c r="D81" s="515"/>
      <c r="E81" s="515"/>
      <c r="F81" s="515"/>
      <c r="G81" s="515"/>
      <c r="H81" s="515"/>
      <c r="I81" s="515"/>
      <c r="J81" s="515"/>
      <c r="K81" s="515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516"/>
      <c r="X81" s="516"/>
      <c r="Y81" s="517"/>
      <c r="Z81" s="520"/>
      <c r="AA81" s="520"/>
      <c r="AB81" s="520"/>
      <c r="AC81" s="35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</row>
    <row r="82" spans="1:40">
      <c r="A82" s="35" t="s">
        <v>38</v>
      </c>
      <c r="B82" s="514">
        <f>IF('Prior Year - CA2'!B82&gt;0,('CA2 Detail'!B82-'Prior Year - CA2'!B82)/'Prior Year - CA2'!B82,0)</f>
        <v>0</v>
      </c>
      <c r="C82" s="514">
        <f>IF('Prior Year - CA2'!C82&gt;0,('CA2 Detail'!C82-'Prior Year - CA2'!C82)/'Prior Year - CA2'!C82,0)</f>
        <v>0</v>
      </c>
      <c r="D82" s="514">
        <f>IF('Prior Year - CA2'!D82&gt;0,('CA2 Detail'!D82-'Prior Year - CA2'!D82)/'Prior Year - CA2'!D82,0)</f>
        <v>0</v>
      </c>
      <c r="E82" s="514">
        <f>IF('Prior Year - CA2'!E82&gt;0,('CA2 Detail'!E82-'Prior Year - CA2'!E82)/'Prior Year - CA2'!E82,0)</f>
        <v>0</v>
      </c>
      <c r="F82" s="514">
        <f>IF('Prior Year - CA2'!F82&gt;0,('CA2 Detail'!F82-'Prior Year - CA2'!F82)/'Prior Year - CA2'!F82,0)</f>
        <v>0</v>
      </c>
      <c r="G82" s="514">
        <f>IF('Prior Year - CA2'!G82&gt;0,('CA2 Detail'!G82-'Prior Year - CA2'!G82)/'Prior Year - CA2'!G82,0)</f>
        <v>0</v>
      </c>
      <c r="H82" s="514">
        <f>IF('Prior Year - CA2'!H82&gt;0,('CA2 Detail'!H82-'Prior Year - CA2'!H82)/'Prior Year - CA2'!H82,0)</f>
        <v>0</v>
      </c>
      <c r="I82" s="514">
        <f>IF('Prior Year - CA2'!I82&gt;0,('CA2 Detail'!I82-'Prior Year - CA2'!I82)/'Prior Year - CA2'!I82,0)</f>
        <v>0</v>
      </c>
      <c r="J82" s="514">
        <f>IF('Prior Year - CA2'!J82&gt;0,('CA2 Detail'!J82-'Prior Year - CA2'!J82)/'Prior Year - CA2'!J82,0)</f>
        <v>0</v>
      </c>
      <c r="K82" s="514">
        <f>IF('Prior Year - CA2'!K82&gt;0,('CA2 Detail'!K82-'Prior Year - CA2'!K82)/'Prior Year - CA2'!K82,0)</f>
        <v>0</v>
      </c>
      <c r="L82" s="514">
        <f>IF('Prior Year - CA2'!L82&gt;0,('CA2 Detail'!L82-'Prior Year - CA2'!L82)/'Prior Year - CA2'!L82,0)</f>
        <v>0</v>
      </c>
      <c r="M82" s="514">
        <f>IF('Prior Year - CA2'!M82&gt;0,('CA2 Detail'!M82-'Prior Year - CA2'!M82)/'Prior Year - CA2'!M82,0)</f>
        <v>0</v>
      </c>
      <c r="N82" s="514">
        <f>IF('Prior Year - CA2'!N82&gt;0,('CA2 Detail'!N82-'Prior Year - CA2'!N82)/'Prior Year - CA2'!N82,0)</f>
        <v>0</v>
      </c>
      <c r="O82" s="514">
        <f>IF('Prior Year - CA2'!O82&gt;0,('CA2 Detail'!O82-'Prior Year - CA2'!O82)/'Prior Year - CA2'!O82,0)</f>
        <v>0</v>
      </c>
      <c r="P82" s="514">
        <f>IF('Prior Year - CA2'!P82&gt;0,('CA2 Detail'!P82-'Prior Year - CA2'!P82)/'Prior Year - CA2'!P82,0)</f>
        <v>0</v>
      </c>
      <c r="Q82" s="514">
        <f>IF('Prior Year - CA2'!Q82&gt;0,('CA2 Detail'!Q82-'Prior Year - CA2'!Q82)/'Prior Year - CA2'!Q82,0)</f>
        <v>0</v>
      </c>
      <c r="R82" s="514">
        <f>IF('Prior Year - CA2'!R82&gt;0,('CA2 Detail'!R82-'Prior Year - CA2'!R82)/'Prior Year - CA2'!R82,0)</f>
        <v>0</v>
      </c>
      <c r="S82" s="514">
        <f>IF('Prior Year - CA2'!S82&gt;0,('CA2 Detail'!S82-'Prior Year - CA2'!S82)/'Prior Year - CA2'!S82,0)</f>
        <v>0</v>
      </c>
      <c r="T82" s="514">
        <f>IF('Prior Year - CA2'!T82&gt;0,('CA2 Detail'!T82-'Prior Year - CA2'!T82)/'Prior Year - CA2'!T82,0)</f>
        <v>0</v>
      </c>
      <c r="U82" s="514">
        <f>IF('Prior Year - CA2'!U82&gt;0,('CA2 Detail'!U82-'Prior Year - CA2'!U82)/'Prior Year - CA2'!U82,0)</f>
        <v>0</v>
      </c>
      <c r="V82" s="514">
        <f>IF('Prior Year - CA2'!V82&gt;0,('CA2 Detail'!V82-'Prior Year - CA2'!V82)/'Prior Year - CA2'!V82,0)</f>
        <v>0</v>
      </c>
      <c r="W82" s="514">
        <f>IF('Prior Year - CA2'!W82&gt;0,('CA2 Detail'!W82-'Prior Year - CA2'!W82)/'Prior Year - CA2'!W82,0)</f>
        <v>0</v>
      </c>
      <c r="X82" s="514">
        <f>IF('Prior Year - CA2'!X82&gt;0,('CA2 Detail'!X82-'Prior Year - CA2'!X82)/'Prior Year - CA2'!X82,0)</f>
        <v>0</v>
      </c>
      <c r="Y82" s="514">
        <f>IF('Prior Year - CA2'!Y82&gt;0,('CA2 Detail'!Y82-'Prior Year - CA2'!Y82)/'Prior Year - CA2'!Y82,0)</f>
        <v>0</v>
      </c>
      <c r="Z82" s="514">
        <f>IF('Prior Year - CA2'!Z82&gt;0,('CA2 Detail'!Z82-'Prior Year - CA2'!Z82)/'Prior Year - CA2'!Z82,0)</f>
        <v>0</v>
      </c>
      <c r="AA82" s="514">
        <f>IF('Prior Year - CA2'!AA82&gt;0,('CA2 Detail'!AA82-'Prior Year - CA2'!AA82)/'Prior Year - CA2'!AA82,0)</f>
        <v>0</v>
      </c>
      <c r="AB82" s="514">
        <f>IF('Prior Year - CA2'!AB82&gt;0,('CA2 Detail'!AB82-'Prior Year - CA2'!AB82)/'Prior Year - CA2'!AB82,0)</f>
        <v>0</v>
      </c>
      <c r="AC82" s="35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</row>
    <row r="83" spans="1:40">
      <c r="A83" s="35" t="s">
        <v>39</v>
      </c>
      <c r="B83" s="514">
        <f>IF('Prior Year - CA2'!B83&gt;0,('CA2 Detail'!B83-'Prior Year - CA2'!B83)/'Prior Year - CA2'!B83,0)</f>
        <v>0</v>
      </c>
      <c r="C83" s="514">
        <f>IF('Prior Year - CA2'!C83&gt;0,('CA2 Detail'!C83-'Prior Year - CA2'!C83)/'Prior Year - CA2'!C83,0)</f>
        <v>0</v>
      </c>
      <c r="D83" s="514">
        <f>IF('Prior Year - CA2'!D83&gt;0,('CA2 Detail'!D83-'Prior Year - CA2'!D83)/'Prior Year - CA2'!D83,0)</f>
        <v>0</v>
      </c>
      <c r="E83" s="514">
        <f>IF('Prior Year - CA2'!E83&gt;0,('CA2 Detail'!E83-'Prior Year - CA2'!E83)/'Prior Year - CA2'!E83,0)</f>
        <v>0</v>
      </c>
      <c r="F83" s="514">
        <f>IF('Prior Year - CA2'!F83&gt;0,('CA2 Detail'!F83-'Prior Year - CA2'!F83)/'Prior Year - CA2'!F83,0)</f>
        <v>0</v>
      </c>
      <c r="G83" s="514">
        <f>IF('Prior Year - CA2'!G83&gt;0,('CA2 Detail'!G83-'Prior Year - CA2'!G83)/'Prior Year - CA2'!G83,0)</f>
        <v>0</v>
      </c>
      <c r="H83" s="514">
        <f>IF('Prior Year - CA2'!H83&gt;0,('CA2 Detail'!H83-'Prior Year - CA2'!H83)/'Prior Year - CA2'!H83,0)</f>
        <v>0</v>
      </c>
      <c r="I83" s="514">
        <f>IF('Prior Year - CA2'!I83&gt;0,('CA2 Detail'!I83-'Prior Year - CA2'!I83)/'Prior Year - CA2'!I83,0)</f>
        <v>0</v>
      </c>
      <c r="J83" s="514">
        <f>IF('Prior Year - CA2'!J83&gt;0,('CA2 Detail'!J83-'Prior Year - CA2'!J83)/'Prior Year - CA2'!J83,0)</f>
        <v>0</v>
      </c>
      <c r="K83" s="514">
        <f>IF('Prior Year - CA2'!K83&gt;0,('CA2 Detail'!K83-'Prior Year - CA2'!K83)/'Prior Year - CA2'!K83,0)</f>
        <v>0</v>
      </c>
      <c r="L83" s="514">
        <f>IF('Prior Year - CA2'!L83&gt;0,('CA2 Detail'!L83-'Prior Year - CA2'!L83)/'Prior Year - CA2'!L83,0)</f>
        <v>0</v>
      </c>
      <c r="M83" s="514">
        <f>IF('Prior Year - CA2'!M83&gt;0,('CA2 Detail'!M83-'Prior Year - CA2'!M83)/'Prior Year - CA2'!M83,0)</f>
        <v>0</v>
      </c>
      <c r="N83" s="514">
        <f>IF('Prior Year - CA2'!N83&gt;0,('CA2 Detail'!N83-'Prior Year - CA2'!N83)/'Prior Year - CA2'!N83,0)</f>
        <v>0</v>
      </c>
      <c r="O83" s="514">
        <f>IF('Prior Year - CA2'!O83&gt;0,('CA2 Detail'!O83-'Prior Year - CA2'!O83)/'Prior Year - CA2'!O83,0)</f>
        <v>0</v>
      </c>
      <c r="P83" s="514">
        <f>IF('Prior Year - CA2'!P83&gt;0,('CA2 Detail'!P83-'Prior Year - CA2'!P83)/'Prior Year - CA2'!P83,0)</f>
        <v>0</v>
      </c>
      <c r="Q83" s="514">
        <f>IF('Prior Year - CA2'!Q83&gt;0,('CA2 Detail'!Q83-'Prior Year - CA2'!Q83)/'Prior Year - CA2'!Q83,0)</f>
        <v>0</v>
      </c>
      <c r="R83" s="514">
        <f>IF('Prior Year - CA2'!R83&gt;0,('CA2 Detail'!R83-'Prior Year - CA2'!R83)/'Prior Year - CA2'!R83,0)</f>
        <v>0</v>
      </c>
      <c r="S83" s="514">
        <f>IF('Prior Year - CA2'!S83&gt;0,('CA2 Detail'!S83-'Prior Year - CA2'!S83)/'Prior Year - CA2'!S83,0)</f>
        <v>0</v>
      </c>
      <c r="T83" s="514">
        <f>IF('Prior Year - CA2'!T83&gt;0,('CA2 Detail'!T83-'Prior Year - CA2'!T83)/'Prior Year - CA2'!T83,0)</f>
        <v>0</v>
      </c>
      <c r="U83" s="514">
        <f>IF('Prior Year - CA2'!U83&gt;0,('CA2 Detail'!U83-'Prior Year - CA2'!U83)/'Prior Year - CA2'!U83,0)</f>
        <v>0</v>
      </c>
      <c r="V83" s="514">
        <f>IF('Prior Year - CA2'!V83&gt;0,('CA2 Detail'!V83-'Prior Year - CA2'!V83)/'Prior Year - CA2'!V83,0)</f>
        <v>0</v>
      </c>
      <c r="W83" s="514">
        <f>IF('Prior Year - CA2'!W83&gt;0,('CA2 Detail'!W83-'Prior Year - CA2'!W83)/'Prior Year - CA2'!W83,0)</f>
        <v>0</v>
      </c>
      <c r="X83" s="514">
        <f>IF('Prior Year - CA2'!X83&gt;0,('CA2 Detail'!X83-'Prior Year - CA2'!X83)/'Prior Year - CA2'!X83,0)</f>
        <v>0</v>
      </c>
      <c r="Y83" s="514">
        <f>IF('Prior Year - CA2'!Y83&gt;0,('CA2 Detail'!Y83-'Prior Year - CA2'!Y83)/'Prior Year - CA2'!Y83,0)</f>
        <v>0</v>
      </c>
      <c r="Z83" s="514">
        <f>IF('Prior Year - CA2'!Z83&gt;0,('CA2 Detail'!Z83-'Prior Year - CA2'!Z83)/'Prior Year - CA2'!Z83,0)</f>
        <v>0</v>
      </c>
      <c r="AA83" s="514">
        <f>IF('Prior Year - CA2'!AA83&gt;0,('CA2 Detail'!AA83-'Prior Year - CA2'!AA83)/'Prior Year - CA2'!AA83,0)</f>
        <v>0</v>
      </c>
      <c r="AB83" s="514">
        <f>IF('Prior Year - CA2'!AB83&gt;0,('CA2 Detail'!AB83-'Prior Year - CA2'!AB83)/'Prior Year - CA2'!AB83,0)</f>
        <v>0</v>
      </c>
      <c r="AC83" s="35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</row>
    <row r="84" spans="1:40">
      <c r="A84" s="35" t="s">
        <v>40</v>
      </c>
      <c r="B84" s="514">
        <f>IF('Prior Year - CA2'!B84&gt;0,('CA2 Detail'!B84-'Prior Year - CA2'!B84)/'Prior Year - CA2'!B84,0)</f>
        <v>0</v>
      </c>
      <c r="C84" s="514">
        <f>IF('Prior Year - CA2'!C84&gt;0,('CA2 Detail'!C84-'Prior Year - CA2'!C84)/'Prior Year - CA2'!C84,0)</f>
        <v>0</v>
      </c>
      <c r="D84" s="514">
        <f>IF('Prior Year - CA2'!D84&gt;0,('CA2 Detail'!D84-'Prior Year - CA2'!D84)/'Prior Year - CA2'!D84,0)</f>
        <v>0</v>
      </c>
      <c r="E84" s="514">
        <f>IF('Prior Year - CA2'!E84&gt;0,('CA2 Detail'!E84-'Prior Year - CA2'!E84)/'Prior Year - CA2'!E84,0)</f>
        <v>0</v>
      </c>
      <c r="F84" s="514">
        <f>IF('Prior Year - CA2'!F84&gt;0,('CA2 Detail'!F84-'Prior Year - CA2'!F84)/'Prior Year - CA2'!F84,0)</f>
        <v>0</v>
      </c>
      <c r="G84" s="514">
        <f>IF('Prior Year - CA2'!G84&gt;0,('CA2 Detail'!G84-'Prior Year - CA2'!G84)/'Prior Year - CA2'!G84,0)</f>
        <v>0</v>
      </c>
      <c r="H84" s="514">
        <f>IF('Prior Year - CA2'!H84&gt;0,('CA2 Detail'!H84-'Prior Year - CA2'!H84)/'Prior Year - CA2'!H84,0)</f>
        <v>0</v>
      </c>
      <c r="I84" s="514">
        <f>IF('Prior Year - CA2'!I84&gt;0,('CA2 Detail'!I84-'Prior Year - CA2'!I84)/'Prior Year - CA2'!I84,0)</f>
        <v>0</v>
      </c>
      <c r="J84" s="514">
        <f>IF('Prior Year - CA2'!J84&gt;0,('CA2 Detail'!J84-'Prior Year - CA2'!J84)/'Prior Year - CA2'!J84,0)</f>
        <v>0</v>
      </c>
      <c r="K84" s="514">
        <f>IF('Prior Year - CA2'!K84&gt;0,('CA2 Detail'!K84-'Prior Year - CA2'!K84)/'Prior Year - CA2'!K84,0)</f>
        <v>0</v>
      </c>
      <c r="L84" s="514">
        <f>IF('Prior Year - CA2'!L84&gt;0,('CA2 Detail'!L84-'Prior Year - CA2'!L84)/'Prior Year - CA2'!L84,0)</f>
        <v>0</v>
      </c>
      <c r="M84" s="514">
        <f>IF('Prior Year - CA2'!M84&gt;0,('CA2 Detail'!M84-'Prior Year - CA2'!M84)/'Prior Year - CA2'!M84,0)</f>
        <v>0</v>
      </c>
      <c r="N84" s="514">
        <f>IF('Prior Year - CA2'!N84&gt;0,('CA2 Detail'!N84-'Prior Year - CA2'!N84)/'Prior Year - CA2'!N84,0)</f>
        <v>0</v>
      </c>
      <c r="O84" s="514">
        <f>IF('Prior Year - CA2'!O84&gt;0,('CA2 Detail'!O84-'Prior Year - CA2'!O84)/'Prior Year - CA2'!O84,0)</f>
        <v>0</v>
      </c>
      <c r="P84" s="514">
        <f>IF('Prior Year - CA2'!P84&gt;0,('CA2 Detail'!P84-'Prior Year - CA2'!P84)/'Prior Year - CA2'!P84,0)</f>
        <v>0</v>
      </c>
      <c r="Q84" s="514">
        <f>IF('Prior Year - CA2'!Q84&gt;0,('CA2 Detail'!Q84-'Prior Year - CA2'!Q84)/'Prior Year - CA2'!Q84,0)</f>
        <v>0</v>
      </c>
      <c r="R84" s="514">
        <f>IF('Prior Year - CA2'!R84&gt;0,('CA2 Detail'!R84-'Prior Year - CA2'!R84)/'Prior Year - CA2'!R84,0)</f>
        <v>0</v>
      </c>
      <c r="S84" s="514">
        <f>IF('Prior Year - CA2'!S84&gt;0,('CA2 Detail'!S84-'Prior Year - CA2'!S84)/'Prior Year - CA2'!S84,0)</f>
        <v>0</v>
      </c>
      <c r="T84" s="514">
        <f>IF('Prior Year - CA2'!T84&gt;0,('CA2 Detail'!T84-'Prior Year - CA2'!T84)/'Prior Year - CA2'!T84,0)</f>
        <v>0</v>
      </c>
      <c r="U84" s="514">
        <f>IF('Prior Year - CA2'!U84&gt;0,('CA2 Detail'!U84-'Prior Year - CA2'!U84)/'Prior Year - CA2'!U84,0)</f>
        <v>0</v>
      </c>
      <c r="V84" s="514">
        <f>IF('Prior Year - CA2'!V84&gt;0,('CA2 Detail'!V84-'Prior Year - CA2'!V84)/'Prior Year - CA2'!V84,0)</f>
        <v>0</v>
      </c>
      <c r="W84" s="514">
        <f>IF('Prior Year - CA2'!W84&gt;0,('CA2 Detail'!W84-'Prior Year - CA2'!W84)/'Prior Year - CA2'!W84,0)</f>
        <v>0</v>
      </c>
      <c r="X84" s="514">
        <f>IF('Prior Year - CA2'!X84&gt;0,('CA2 Detail'!X84-'Prior Year - CA2'!X84)/'Prior Year - CA2'!X84,0)</f>
        <v>0</v>
      </c>
      <c r="Y84" s="514">
        <f>IF('Prior Year - CA2'!Y84&gt;0,('CA2 Detail'!Y84-'Prior Year - CA2'!Y84)/'Prior Year - CA2'!Y84,0)</f>
        <v>0</v>
      </c>
      <c r="Z84" s="514">
        <f>IF('Prior Year - CA2'!Z84&gt;0,('CA2 Detail'!Z84-'Prior Year - CA2'!Z84)/'Prior Year - CA2'!Z84,0)</f>
        <v>0</v>
      </c>
      <c r="AA84" s="514">
        <f>IF('Prior Year - CA2'!AA84&gt;0,('CA2 Detail'!AA84-'Prior Year - CA2'!AA84)/'Prior Year - CA2'!AA84,0)</f>
        <v>0</v>
      </c>
      <c r="AB84" s="514">
        <f>IF('Prior Year - CA2'!AB84&gt;0,('CA2 Detail'!AB84-'Prior Year - CA2'!AB84)/'Prior Year - CA2'!AB84,0)</f>
        <v>0</v>
      </c>
      <c r="AC84" s="35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</row>
    <row r="85" spans="1:40">
      <c r="A85" s="35" t="s">
        <v>41</v>
      </c>
      <c r="B85" s="514">
        <f>IF('Prior Year - CA2'!B85&gt;0,('CA2 Detail'!B85-'Prior Year - CA2'!B85)/'Prior Year - CA2'!B85,0)</f>
        <v>0</v>
      </c>
      <c r="C85" s="514">
        <f>IF('Prior Year - CA2'!C85&gt;0,('CA2 Detail'!C85-'Prior Year - CA2'!C85)/'Prior Year - CA2'!C85,0)</f>
        <v>0</v>
      </c>
      <c r="D85" s="514">
        <f>IF('Prior Year - CA2'!D85&gt;0,('CA2 Detail'!D85-'Prior Year - CA2'!D85)/'Prior Year - CA2'!D85,0)</f>
        <v>0</v>
      </c>
      <c r="E85" s="514">
        <f>IF('Prior Year - CA2'!E85&gt;0,('CA2 Detail'!E85-'Prior Year - CA2'!E85)/'Prior Year - CA2'!E85,0)</f>
        <v>0</v>
      </c>
      <c r="F85" s="514">
        <f>IF('Prior Year - CA2'!F85&gt;0,('CA2 Detail'!F85-'Prior Year - CA2'!F85)/'Prior Year - CA2'!F85,0)</f>
        <v>0</v>
      </c>
      <c r="G85" s="514">
        <f>IF('Prior Year - CA2'!G85&gt;0,('CA2 Detail'!G85-'Prior Year - CA2'!G85)/'Prior Year - CA2'!G85,0)</f>
        <v>0</v>
      </c>
      <c r="H85" s="514">
        <f>IF('Prior Year - CA2'!H85&gt;0,('CA2 Detail'!H85-'Prior Year - CA2'!H85)/'Prior Year - CA2'!H85,0)</f>
        <v>0</v>
      </c>
      <c r="I85" s="514">
        <f>IF('Prior Year - CA2'!I85&gt;0,('CA2 Detail'!I85-'Prior Year - CA2'!I85)/'Prior Year - CA2'!I85,0)</f>
        <v>0</v>
      </c>
      <c r="J85" s="514">
        <f>IF('Prior Year - CA2'!J85&gt;0,('CA2 Detail'!J85-'Prior Year - CA2'!J85)/'Prior Year - CA2'!J85,0)</f>
        <v>0</v>
      </c>
      <c r="K85" s="514">
        <f>IF('Prior Year - CA2'!K85&gt;0,('CA2 Detail'!K85-'Prior Year - CA2'!K85)/'Prior Year - CA2'!K85,0)</f>
        <v>0</v>
      </c>
      <c r="L85" s="514">
        <f>IF('Prior Year - CA2'!L85&gt;0,('CA2 Detail'!L85-'Prior Year - CA2'!L85)/'Prior Year - CA2'!L85,0)</f>
        <v>0</v>
      </c>
      <c r="M85" s="514">
        <f>IF('Prior Year - CA2'!M85&gt;0,('CA2 Detail'!M85-'Prior Year - CA2'!M85)/'Prior Year - CA2'!M85,0)</f>
        <v>0</v>
      </c>
      <c r="N85" s="514">
        <f>IF('Prior Year - CA2'!N85&gt;0,('CA2 Detail'!N85-'Prior Year - CA2'!N85)/'Prior Year - CA2'!N85,0)</f>
        <v>0</v>
      </c>
      <c r="O85" s="514">
        <f>IF('Prior Year - CA2'!O85&gt;0,('CA2 Detail'!O85-'Prior Year - CA2'!O85)/'Prior Year - CA2'!O85,0)</f>
        <v>0</v>
      </c>
      <c r="P85" s="514">
        <f>IF('Prior Year - CA2'!P85&gt;0,('CA2 Detail'!P85-'Prior Year - CA2'!P85)/'Prior Year - CA2'!P85,0)</f>
        <v>0</v>
      </c>
      <c r="Q85" s="514">
        <f>IF('Prior Year - CA2'!Q85&gt;0,('CA2 Detail'!Q85-'Prior Year - CA2'!Q85)/'Prior Year - CA2'!Q85,0)</f>
        <v>0</v>
      </c>
      <c r="R85" s="514">
        <f>IF('Prior Year - CA2'!R85&gt;0,('CA2 Detail'!R85-'Prior Year - CA2'!R85)/'Prior Year - CA2'!R85,0)</f>
        <v>0</v>
      </c>
      <c r="S85" s="514">
        <f>IF('Prior Year - CA2'!S85&gt;0,('CA2 Detail'!S85-'Prior Year - CA2'!S85)/'Prior Year - CA2'!S85,0)</f>
        <v>0</v>
      </c>
      <c r="T85" s="514">
        <f>IF('Prior Year - CA2'!T85&gt;0,('CA2 Detail'!T85-'Prior Year - CA2'!T85)/'Prior Year - CA2'!T85,0)</f>
        <v>0</v>
      </c>
      <c r="U85" s="514">
        <f>IF('Prior Year - CA2'!U85&gt;0,('CA2 Detail'!U85-'Prior Year - CA2'!U85)/'Prior Year - CA2'!U85,0)</f>
        <v>0</v>
      </c>
      <c r="V85" s="514">
        <f>IF('Prior Year - CA2'!V85&gt;0,('CA2 Detail'!V85-'Prior Year - CA2'!V85)/'Prior Year - CA2'!V85,0)</f>
        <v>0</v>
      </c>
      <c r="W85" s="514">
        <f>IF('Prior Year - CA2'!W85&gt;0,('CA2 Detail'!W85-'Prior Year - CA2'!W85)/'Prior Year - CA2'!W85,0)</f>
        <v>0</v>
      </c>
      <c r="X85" s="514">
        <f>IF('Prior Year - CA2'!X85&gt;0,('CA2 Detail'!X85-'Prior Year - CA2'!X85)/'Prior Year - CA2'!X85,0)</f>
        <v>0</v>
      </c>
      <c r="Y85" s="514">
        <f>IF('Prior Year - CA2'!Y85&gt;0,('CA2 Detail'!Y85-'Prior Year - CA2'!Y85)/'Prior Year - CA2'!Y85,0)</f>
        <v>0</v>
      </c>
      <c r="Z85" s="514">
        <f>IF('Prior Year - CA2'!Z85&gt;0,('CA2 Detail'!Z85-'Prior Year - CA2'!Z85)/'Prior Year - CA2'!Z85,0)</f>
        <v>0</v>
      </c>
      <c r="AA85" s="514">
        <f>IF('Prior Year - CA2'!AA85&gt;0,('CA2 Detail'!AA85-'Prior Year - CA2'!AA85)/'Prior Year - CA2'!AA85,0)</f>
        <v>0</v>
      </c>
      <c r="AB85" s="514">
        <f>IF('Prior Year - CA2'!AB85&gt;0,('CA2 Detail'!AB85-'Prior Year - CA2'!AB85)/'Prior Year - CA2'!AB85,0)</f>
        <v>0</v>
      </c>
      <c r="AC85" s="35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</row>
    <row r="86" spans="1:40">
      <c r="A86" s="35" t="s">
        <v>42</v>
      </c>
      <c r="B86" s="514">
        <f>IF('Prior Year - CA2'!B86&gt;0,('CA2 Detail'!B86-'Prior Year - CA2'!B86)/'Prior Year - CA2'!B86,0)</f>
        <v>0</v>
      </c>
      <c r="C86" s="514">
        <f>IF('Prior Year - CA2'!C86&gt;0,('CA2 Detail'!C86-'Prior Year - CA2'!C86)/'Prior Year - CA2'!C86,0)</f>
        <v>0</v>
      </c>
      <c r="D86" s="514">
        <f>IF('Prior Year - CA2'!D86&gt;0,('CA2 Detail'!D86-'Prior Year - CA2'!D86)/'Prior Year - CA2'!D86,0)</f>
        <v>0</v>
      </c>
      <c r="E86" s="514">
        <f>IF('Prior Year - CA2'!E86&gt;0,('CA2 Detail'!E86-'Prior Year - CA2'!E86)/'Prior Year - CA2'!E86,0)</f>
        <v>0</v>
      </c>
      <c r="F86" s="514">
        <f>IF('Prior Year - CA2'!F86&gt;0,('CA2 Detail'!F86-'Prior Year - CA2'!F86)/'Prior Year - CA2'!F86,0)</f>
        <v>0</v>
      </c>
      <c r="G86" s="514">
        <f>IF('Prior Year - CA2'!G86&gt;0,('CA2 Detail'!G86-'Prior Year - CA2'!G86)/'Prior Year - CA2'!G86,0)</f>
        <v>0</v>
      </c>
      <c r="H86" s="514">
        <f>IF('Prior Year - CA2'!H86&gt;0,('CA2 Detail'!H86-'Prior Year - CA2'!H86)/'Prior Year - CA2'!H86,0)</f>
        <v>0</v>
      </c>
      <c r="I86" s="514">
        <f>IF('Prior Year - CA2'!I86&gt;0,('CA2 Detail'!I86-'Prior Year - CA2'!I86)/'Prior Year - CA2'!I86,0)</f>
        <v>0</v>
      </c>
      <c r="J86" s="514">
        <f>IF('Prior Year - CA2'!J86&gt;0,('CA2 Detail'!J86-'Prior Year - CA2'!J86)/'Prior Year - CA2'!J86,0)</f>
        <v>0</v>
      </c>
      <c r="K86" s="514">
        <f>IF('Prior Year - CA2'!K86&gt;0,('CA2 Detail'!K86-'Prior Year - CA2'!K86)/'Prior Year - CA2'!K86,0)</f>
        <v>0</v>
      </c>
      <c r="L86" s="514">
        <f>IF('Prior Year - CA2'!L86&gt;0,('CA2 Detail'!L86-'Prior Year - CA2'!L86)/'Prior Year - CA2'!L86,0)</f>
        <v>0</v>
      </c>
      <c r="M86" s="514">
        <f>IF('Prior Year - CA2'!M86&gt;0,('CA2 Detail'!M86-'Prior Year - CA2'!M86)/'Prior Year - CA2'!M86,0)</f>
        <v>0</v>
      </c>
      <c r="N86" s="514">
        <f>IF('Prior Year - CA2'!N86&gt;0,('CA2 Detail'!N86-'Prior Year - CA2'!N86)/'Prior Year - CA2'!N86,0)</f>
        <v>0</v>
      </c>
      <c r="O86" s="514">
        <f>IF('Prior Year - CA2'!O86&gt;0,('CA2 Detail'!O86-'Prior Year - CA2'!O86)/'Prior Year - CA2'!O86,0)</f>
        <v>0</v>
      </c>
      <c r="P86" s="514">
        <f>IF('Prior Year - CA2'!P86&gt;0,('CA2 Detail'!P86-'Prior Year - CA2'!P86)/'Prior Year - CA2'!P86,0)</f>
        <v>0</v>
      </c>
      <c r="Q86" s="514">
        <f>IF('Prior Year - CA2'!Q86&gt;0,('CA2 Detail'!Q86-'Prior Year - CA2'!Q86)/'Prior Year - CA2'!Q86,0)</f>
        <v>0</v>
      </c>
      <c r="R86" s="514">
        <f>IF('Prior Year - CA2'!R86&gt;0,('CA2 Detail'!R86-'Prior Year - CA2'!R86)/'Prior Year - CA2'!R86,0)</f>
        <v>0</v>
      </c>
      <c r="S86" s="514">
        <f>IF('Prior Year - CA2'!S86&gt;0,('CA2 Detail'!S86-'Prior Year - CA2'!S86)/'Prior Year - CA2'!S86,0)</f>
        <v>0</v>
      </c>
      <c r="T86" s="514">
        <f>IF('Prior Year - CA2'!T86&gt;0,('CA2 Detail'!T86-'Prior Year - CA2'!T86)/'Prior Year - CA2'!T86,0)</f>
        <v>0</v>
      </c>
      <c r="U86" s="514">
        <f>IF('Prior Year - CA2'!U86&gt;0,('CA2 Detail'!U86-'Prior Year - CA2'!U86)/'Prior Year - CA2'!U86,0)</f>
        <v>0</v>
      </c>
      <c r="V86" s="514">
        <f>IF('Prior Year - CA2'!V86&gt;0,('CA2 Detail'!V86-'Prior Year - CA2'!V86)/'Prior Year - CA2'!V86,0)</f>
        <v>0</v>
      </c>
      <c r="W86" s="514">
        <f>IF('Prior Year - CA2'!W86&gt;0,('CA2 Detail'!W86-'Prior Year - CA2'!W86)/'Prior Year - CA2'!W86,0)</f>
        <v>0</v>
      </c>
      <c r="X86" s="514">
        <f>IF('Prior Year - CA2'!X86&gt;0,('CA2 Detail'!X86-'Prior Year - CA2'!X86)/'Prior Year - CA2'!X86,0)</f>
        <v>0</v>
      </c>
      <c r="Y86" s="514">
        <f>IF('Prior Year - CA2'!Y86&gt;0,('CA2 Detail'!Y86-'Prior Year - CA2'!Y86)/'Prior Year - CA2'!Y86,0)</f>
        <v>0</v>
      </c>
      <c r="Z86" s="514">
        <f>IF('Prior Year - CA2'!Z86&gt;0,('CA2 Detail'!Z86-'Prior Year - CA2'!Z86)/'Prior Year - CA2'!Z86,0)</f>
        <v>0</v>
      </c>
      <c r="AA86" s="514">
        <f>IF('Prior Year - CA2'!AA86&gt;0,('CA2 Detail'!AA86-'Prior Year - CA2'!AA86)/'Prior Year - CA2'!AA86,0)</f>
        <v>0</v>
      </c>
      <c r="AB86" s="514">
        <f>IF('Prior Year - CA2'!AB86&gt;0,('CA2 Detail'!AB86-'Prior Year - CA2'!AB86)/'Prior Year - CA2'!AB86,0)</f>
        <v>0</v>
      </c>
      <c r="AC86" s="35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</row>
    <row r="87" spans="1:40">
      <c r="A87" s="35" t="s">
        <v>43</v>
      </c>
      <c r="B87" s="514">
        <f>IF('Prior Year - CA2'!B87&gt;0,('CA2 Detail'!B87-'Prior Year - CA2'!B87)/'Prior Year - CA2'!B87,0)</f>
        <v>0</v>
      </c>
      <c r="C87" s="514">
        <f>IF('Prior Year - CA2'!C87&gt;0,('CA2 Detail'!C87-'Prior Year - CA2'!C87)/'Prior Year - CA2'!C87,0)</f>
        <v>0</v>
      </c>
      <c r="D87" s="514">
        <f>IF('Prior Year - CA2'!D87&gt;0,('CA2 Detail'!D87-'Prior Year - CA2'!D87)/'Prior Year - CA2'!D87,0)</f>
        <v>0</v>
      </c>
      <c r="E87" s="514">
        <f>IF('Prior Year - CA2'!E87&gt;0,('CA2 Detail'!E87-'Prior Year - CA2'!E87)/'Prior Year - CA2'!E87,0)</f>
        <v>0</v>
      </c>
      <c r="F87" s="514">
        <f>IF('Prior Year - CA2'!F87&gt;0,('CA2 Detail'!F87-'Prior Year - CA2'!F87)/'Prior Year - CA2'!F87,0)</f>
        <v>0</v>
      </c>
      <c r="G87" s="514">
        <f>IF('Prior Year - CA2'!G87&gt;0,('CA2 Detail'!G87-'Prior Year - CA2'!G87)/'Prior Year - CA2'!G87,0)</f>
        <v>0</v>
      </c>
      <c r="H87" s="514">
        <f>IF('Prior Year - CA2'!H87&gt;0,('CA2 Detail'!H87-'Prior Year - CA2'!H87)/'Prior Year - CA2'!H87,0)</f>
        <v>0</v>
      </c>
      <c r="I87" s="514">
        <f>IF('Prior Year - CA2'!I87&gt;0,('CA2 Detail'!I87-'Prior Year - CA2'!I87)/'Prior Year - CA2'!I87,0)</f>
        <v>0</v>
      </c>
      <c r="J87" s="514">
        <f>IF('Prior Year - CA2'!J87&gt;0,('CA2 Detail'!J87-'Prior Year - CA2'!J87)/'Prior Year - CA2'!J87,0)</f>
        <v>0</v>
      </c>
      <c r="K87" s="514">
        <f>IF('Prior Year - CA2'!K87&gt;0,('CA2 Detail'!K87-'Prior Year - CA2'!K87)/'Prior Year - CA2'!K87,0)</f>
        <v>0</v>
      </c>
      <c r="L87" s="514">
        <f>IF('Prior Year - CA2'!L87&gt;0,('CA2 Detail'!L87-'Prior Year - CA2'!L87)/'Prior Year - CA2'!L87,0)</f>
        <v>0</v>
      </c>
      <c r="M87" s="514">
        <f>IF('Prior Year - CA2'!M87&gt;0,('CA2 Detail'!M87-'Prior Year - CA2'!M87)/'Prior Year - CA2'!M87,0)</f>
        <v>0</v>
      </c>
      <c r="N87" s="514">
        <f>IF('Prior Year - CA2'!N87&gt;0,('CA2 Detail'!N87-'Prior Year - CA2'!N87)/'Prior Year - CA2'!N87,0)</f>
        <v>0</v>
      </c>
      <c r="O87" s="514">
        <f>IF('Prior Year - CA2'!O87&gt;0,('CA2 Detail'!O87-'Prior Year - CA2'!O87)/'Prior Year - CA2'!O87,0)</f>
        <v>0</v>
      </c>
      <c r="P87" s="514">
        <f>IF('Prior Year - CA2'!P87&gt;0,('CA2 Detail'!P87-'Prior Year - CA2'!P87)/'Prior Year - CA2'!P87,0)</f>
        <v>0</v>
      </c>
      <c r="Q87" s="514">
        <f>IF('Prior Year - CA2'!Q87&gt;0,('CA2 Detail'!Q87-'Prior Year - CA2'!Q87)/'Prior Year - CA2'!Q87,0)</f>
        <v>0</v>
      </c>
      <c r="R87" s="514">
        <f>IF('Prior Year - CA2'!R87&gt;0,('CA2 Detail'!R87-'Prior Year - CA2'!R87)/'Prior Year - CA2'!R87,0)</f>
        <v>0</v>
      </c>
      <c r="S87" s="514">
        <f>IF('Prior Year - CA2'!S87&gt;0,('CA2 Detail'!S87-'Prior Year - CA2'!S87)/'Prior Year - CA2'!S87,0)</f>
        <v>0</v>
      </c>
      <c r="T87" s="514">
        <f>IF('Prior Year - CA2'!T87&gt;0,('CA2 Detail'!T87-'Prior Year - CA2'!T87)/'Prior Year - CA2'!T87,0)</f>
        <v>0</v>
      </c>
      <c r="U87" s="514">
        <f>IF('Prior Year - CA2'!U87&gt;0,('CA2 Detail'!U87-'Prior Year - CA2'!U87)/'Prior Year - CA2'!U87,0)</f>
        <v>0</v>
      </c>
      <c r="V87" s="514">
        <f>IF('Prior Year - CA2'!V87&gt;0,('CA2 Detail'!V87-'Prior Year - CA2'!V87)/'Prior Year - CA2'!V87,0)</f>
        <v>0</v>
      </c>
      <c r="W87" s="514">
        <f>IF('Prior Year - CA2'!W87&gt;0,('CA2 Detail'!W87-'Prior Year - CA2'!W87)/'Prior Year - CA2'!W87,0)</f>
        <v>0</v>
      </c>
      <c r="X87" s="514">
        <f>IF('Prior Year - CA2'!X87&gt;0,('CA2 Detail'!X87-'Prior Year - CA2'!X87)/'Prior Year - CA2'!X87,0)</f>
        <v>0</v>
      </c>
      <c r="Y87" s="514">
        <f>IF('Prior Year - CA2'!Y87&gt;0,('CA2 Detail'!Y87-'Prior Year - CA2'!Y87)/'Prior Year - CA2'!Y87,0)</f>
        <v>0</v>
      </c>
      <c r="Z87" s="514">
        <f>IF('Prior Year - CA2'!Z87&gt;0,('CA2 Detail'!Z87-'Prior Year - CA2'!Z87)/'Prior Year - CA2'!Z87,0)</f>
        <v>0</v>
      </c>
      <c r="AA87" s="514">
        <f>IF('Prior Year - CA2'!AA87&gt;0,('CA2 Detail'!AA87-'Prior Year - CA2'!AA87)/'Prior Year - CA2'!AA87,0)</f>
        <v>0</v>
      </c>
      <c r="AB87" s="514">
        <f>IF('Prior Year - CA2'!AB87&gt;0,('CA2 Detail'!AB87-'Prior Year - CA2'!AB87)/'Prior Year - CA2'!AB87,0)</f>
        <v>0</v>
      </c>
      <c r="AC87" s="35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</row>
    <row r="88" spans="1:40">
      <c r="A88" s="35" t="s">
        <v>44</v>
      </c>
      <c r="B88" s="514">
        <f>IF('Prior Year - CA2'!B88&gt;0,('CA2 Detail'!B88-'Prior Year - CA2'!B88)/'Prior Year - CA2'!B88,0)</f>
        <v>0</v>
      </c>
      <c r="C88" s="514">
        <f>IF('Prior Year - CA2'!C88&gt;0,('CA2 Detail'!C88-'Prior Year - CA2'!C88)/'Prior Year - CA2'!C88,0)</f>
        <v>0</v>
      </c>
      <c r="D88" s="514">
        <f>IF('Prior Year - CA2'!D88&gt;0,('CA2 Detail'!D88-'Prior Year - CA2'!D88)/'Prior Year - CA2'!D88,0)</f>
        <v>0</v>
      </c>
      <c r="E88" s="514">
        <f>IF('Prior Year - CA2'!E88&gt;0,('CA2 Detail'!E88-'Prior Year - CA2'!E88)/'Prior Year - CA2'!E88,0)</f>
        <v>0</v>
      </c>
      <c r="F88" s="514">
        <f>IF('Prior Year - CA2'!F88&gt;0,('CA2 Detail'!F88-'Prior Year - CA2'!F88)/'Prior Year - CA2'!F88,0)</f>
        <v>0</v>
      </c>
      <c r="G88" s="514">
        <f>IF('Prior Year - CA2'!G88&gt;0,('CA2 Detail'!G88-'Prior Year - CA2'!G88)/'Prior Year - CA2'!G88,0)</f>
        <v>0</v>
      </c>
      <c r="H88" s="514">
        <f>IF('Prior Year - CA2'!H88&gt;0,('CA2 Detail'!H88-'Prior Year - CA2'!H88)/'Prior Year - CA2'!H88,0)</f>
        <v>0</v>
      </c>
      <c r="I88" s="514">
        <f>IF('Prior Year - CA2'!I88&gt;0,('CA2 Detail'!I88-'Prior Year - CA2'!I88)/'Prior Year - CA2'!I88,0)</f>
        <v>0</v>
      </c>
      <c r="J88" s="514">
        <f>IF('Prior Year - CA2'!J88&gt;0,('CA2 Detail'!J88-'Prior Year - CA2'!J88)/'Prior Year - CA2'!J88,0)</f>
        <v>0</v>
      </c>
      <c r="K88" s="514">
        <f>IF('Prior Year - CA2'!K88&gt;0,('CA2 Detail'!K88-'Prior Year - CA2'!K88)/'Prior Year - CA2'!K88,0)</f>
        <v>0</v>
      </c>
      <c r="L88" s="514">
        <f>IF('Prior Year - CA2'!L88&gt;0,('CA2 Detail'!L88-'Prior Year - CA2'!L88)/'Prior Year - CA2'!L88,0)</f>
        <v>0</v>
      </c>
      <c r="M88" s="514">
        <f>IF('Prior Year - CA2'!M88&gt;0,('CA2 Detail'!M88-'Prior Year - CA2'!M88)/'Prior Year - CA2'!M88,0)</f>
        <v>0</v>
      </c>
      <c r="N88" s="514">
        <f>IF('Prior Year - CA2'!N88&gt;0,('CA2 Detail'!N88-'Prior Year - CA2'!N88)/'Prior Year - CA2'!N88,0)</f>
        <v>0</v>
      </c>
      <c r="O88" s="514">
        <f>IF('Prior Year - CA2'!O88&gt;0,('CA2 Detail'!O88-'Prior Year - CA2'!O88)/'Prior Year - CA2'!O88,0)</f>
        <v>0</v>
      </c>
      <c r="P88" s="514">
        <f>IF('Prior Year - CA2'!P88&gt;0,('CA2 Detail'!P88-'Prior Year - CA2'!P88)/'Prior Year - CA2'!P88,0)</f>
        <v>0</v>
      </c>
      <c r="Q88" s="514">
        <f>IF('Prior Year - CA2'!Q88&gt;0,('CA2 Detail'!Q88-'Prior Year - CA2'!Q88)/'Prior Year - CA2'!Q88,0)</f>
        <v>0</v>
      </c>
      <c r="R88" s="514">
        <f>IF('Prior Year - CA2'!R88&gt;0,('CA2 Detail'!R88-'Prior Year - CA2'!R88)/'Prior Year - CA2'!R88,0)</f>
        <v>0</v>
      </c>
      <c r="S88" s="514">
        <f>IF('Prior Year - CA2'!S88&gt;0,('CA2 Detail'!S88-'Prior Year - CA2'!S88)/'Prior Year - CA2'!S88,0)</f>
        <v>0</v>
      </c>
      <c r="T88" s="514">
        <f>IF('Prior Year - CA2'!T88&gt;0,('CA2 Detail'!T88-'Prior Year - CA2'!T88)/'Prior Year - CA2'!T88,0)</f>
        <v>0</v>
      </c>
      <c r="U88" s="514">
        <f>IF('Prior Year - CA2'!U88&gt;0,('CA2 Detail'!U88-'Prior Year - CA2'!U88)/'Prior Year - CA2'!U88,0)</f>
        <v>0</v>
      </c>
      <c r="V88" s="514">
        <f>IF('Prior Year - CA2'!V88&gt;0,('CA2 Detail'!V88-'Prior Year - CA2'!V88)/'Prior Year - CA2'!V88,0)</f>
        <v>0</v>
      </c>
      <c r="W88" s="514">
        <f>IF('Prior Year - CA2'!W88&gt;0,('CA2 Detail'!W88-'Prior Year - CA2'!W88)/'Prior Year - CA2'!W88,0)</f>
        <v>0</v>
      </c>
      <c r="X88" s="514">
        <f>IF('Prior Year - CA2'!X88&gt;0,('CA2 Detail'!X88-'Prior Year - CA2'!X88)/'Prior Year - CA2'!X88,0)</f>
        <v>0</v>
      </c>
      <c r="Y88" s="514">
        <f>IF('Prior Year - CA2'!Y88&gt;0,('CA2 Detail'!Y88-'Prior Year - CA2'!Y88)/'Prior Year - CA2'!Y88,0)</f>
        <v>0</v>
      </c>
      <c r="Z88" s="514">
        <f>IF('Prior Year - CA2'!Z88&gt;0,('CA2 Detail'!Z88-'Prior Year - CA2'!Z88)/'Prior Year - CA2'!Z88,0)</f>
        <v>0</v>
      </c>
      <c r="AA88" s="514">
        <f>IF('Prior Year - CA2'!AA88&gt;0,('CA2 Detail'!AA88-'Prior Year - CA2'!AA88)/'Prior Year - CA2'!AA88,0)</f>
        <v>0</v>
      </c>
      <c r="AB88" s="514">
        <f>IF('Prior Year - CA2'!AB88&gt;0,('CA2 Detail'!AB88-'Prior Year - CA2'!AB88)/'Prior Year - CA2'!AB88,0)</f>
        <v>0</v>
      </c>
      <c r="AC88" s="35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55">
        <f>$P$88+$U$88</f>
        <v>0</v>
      </c>
    </row>
    <row r="89" spans="1:40" ht="15.75">
      <c r="A89" s="39"/>
      <c r="B89" s="509"/>
      <c r="C89" s="509"/>
      <c r="D89" s="509"/>
      <c r="E89" s="509"/>
      <c r="F89" s="509"/>
      <c r="G89" s="509"/>
      <c r="H89" s="509"/>
      <c r="I89" s="509"/>
      <c r="J89" s="509"/>
      <c r="K89" s="509"/>
      <c r="L89" s="510"/>
      <c r="M89" s="510"/>
      <c r="N89" s="510"/>
      <c r="O89" s="510"/>
      <c r="P89" s="510"/>
      <c r="Q89" s="510"/>
      <c r="R89" s="510"/>
      <c r="S89" s="510"/>
      <c r="T89" s="510"/>
      <c r="U89" s="510"/>
      <c r="V89" s="510"/>
      <c r="W89" s="511"/>
      <c r="X89" s="511"/>
      <c r="Y89" s="512"/>
      <c r="Z89" s="513"/>
      <c r="AA89" s="513"/>
      <c r="AB89" s="513"/>
      <c r="AC89" s="35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</row>
    <row r="90" spans="1:40" ht="15.75">
      <c r="A90" s="39" t="s">
        <v>45</v>
      </c>
      <c r="B90" s="514">
        <f>IF('Prior Year - CA2'!B90&gt;0,('CA2 Detail'!B90-'Prior Year - CA2'!B90)/'Prior Year - CA2'!B90,0)</f>
        <v>0</v>
      </c>
      <c r="C90" s="514">
        <f>IF('Prior Year - CA2'!C90&gt;0,('CA2 Detail'!C90-'Prior Year - CA2'!C90)/'Prior Year - CA2'!C90,0)</f>
        <v>0</v>
      </c>
      <c r="D90" s="514">
        <f>IF('Prior Year - CA2'!D90&gt;0,('CA2 Detail'!D90-'Prior Year - CA2'!D90)/'Prior Year - CA2'!D90,0)</f>
        <v>0</v>
      </c>
      <c r="E90" s="514">
        <f>IF('Prior Year - CA2'!E90&gt;0,('CA2 Detail'!E90-'Prior Year - CA2'!E90)/'Prior Year - CA2'!E90,0)</f>
        <v>0</v>
      </c>
      <c r="F90" s="514">
        <f>IF('Prior Year - CA2'!F90&gt;0,('CA2 Detail'!F90-'Prior Year - CA2'!F90)/'Prior Year - CA2'!F90,0)</f>
        <v>0</v>
      </c>
      <c r="G90" s="514">
        <f>IF('Prior Year - CA2'!G90&gt;0,('CA2 Detail'!G90-'Prior Year - CA2'!G90)/'Prior Year - CA2'!G90,0)</f>
        <v>0</v>
      </c>
      <c r="H90" s="514">
        <f>IF('Prior Year - CA2'!H90&gt;0,('CA2 Detail'!H90-'Prior Year - CA2'!H90)/'Prior Year - CA2'!H90,0)</f>
        <v>0</v>
      </c>
      <c r="I90" s="514">
        <f>IF('Prior Year - CA2'!I90&gt;0,('CA2 Detail'!I90-'Prior Year - CA2'!I90)/'Prior Year - CA2'!I90,0)</f>
        <v>0</v>
      </c>
      <c r="J90" s="514">
        <f>IF('Prior Year - CA2'!J90&gt;0,('CA2 Detail'!J90-'Prior Year - CA2'!J90)/'Prior Year - CA2'!J90,0)</f>
        <v>0</v>
      </c>
      <c r="K90" s="514">
        <f>IF('Prior Year - CA2'!K90&gt;0,('CA2 Detail'!K90-'Prior Year - CA2'!K90)/'Prior Year - CA2'!K90,0)</f>
        <v>0</v>
      </c>
      <c r="L90" s="514">
        <f>IF('Prior Year - CA2'!L90&gt;0,('CA2 Detail'!L90-'Prior Year - CA2'!L90)/'Prior Year - CA2'!L90,0)</f>
        <v>0</v>
      </c>
      <c r="M90" s="514">
        <f>IF('Prior Year - CA2'!M90&gt;0,('CA2 Detail'!M90-'Prior Year - CA2'!M90)/'Prior Year - CA2'!M90,0)</f>
        <v>0</v>
      </c>
      <c r="N90" s="514">
        <f>IF('Prior Year - CA2'!N90&gt;0,('CA2 Detail'!N90-'Prior Year - CA2'!N90)/'Prior Year - CA2'!N90,0)</f>
        <v>0</v>
      </c>
      <c r="O90" s="514">
        <f>IF('Prior Year - CA2'!O90&gt;0,('CA2 Detail'!O90-'Prior Year - CA2'!O90)/'Prior Year - CA2'!O90,0)</f>
        <v>0</v>
      </c>
      <c r="P90" s="514">
        <f>IF('Prior Year - CA2'!P90&gt;0,('CA2 Detail'!P90-'Prior Year - CA2'!P90)/'Prior Year - CA2'!P90,0)</f>
        <v>0</v>
      </c>
      <c r="Q90" s="514">
        <f>IF('Prior Year - CA2'!Q90&gt;0,('CA2 Detail'!Q90-'Prior Year - CA2'!Q90)/'Prior Year - CA2'!Q90,0)</f>
        <v>0</v>
      </c>
      <c r="R90" s="514">
        <f>IF('Prior Year - CA2'!R90&gt;0,('CA2 Detail'!R90-'Prior Year - CA2'!R90)/'Prior Year - CA2'!R90,0)</f>
        <v>0</v>
      </c>
      <c r="S90" s="514">
        <f>IF('Prior Year - CA2'!S90&gt;0,('CA2 Detail'!S90-'Prior Year - CA2'!S90)/'Prior Year - CA2'!S90,0)</f>
        <v>0</v>
      </c>
      <c r="T90" s="514">
        <f>IF('Prior Year - CA2'!T90&gt;0,('CA2 Detail'!T90-'Prior Year - CA2'!T90)/'Prior Year - CA2'!T90,0)</f>
        <v>0</v>
      </c>
      <c r="U90" s="514">
        <f>IF('Prior Year - CA2'!U90&gt;0,('CA2 Detail'!U90-'Prior Year - CA2'!U90)/'Prior Year - CA2'!U90,0)</f>
        <v>0</v>
      </c>
      <c r="V90" s="514">
        <f>IF('Prior Year - CA2'!V90&gt;0,('CA2 Detail'!V90-'Prior Year - CA2'!V90)/'Prior Year - CA2'!V90,0)</f>
        <v>0</v>
      </c>
      <c r="W90" s="514">
        <f>IF('Prior Year - CA2'!W90&gt;0,('CA2 Detail'!W90-'Prior Year - CA2'!W90)/'Prior Year - CA2'!W90,0)</f>
        <v>0</v>
      </c>
      <c r="X90" s="514">
        <f>IF('Prior Year - CA2'!X90&gt;0,('CA2 Detail'!X90-'Prior Year - CA2'!X90)/'Prior Year - CA2'!X90,0)</f>
        <v>0</v>
      </c>
      <c r="Y90" s="514">
        <f>IF('Prior Year - CA2'!Y90&gt;0,('CA2 Detail'!Y90-'Prior Year - CA2'!Y90)/'Prior Year - CA2'!Y90,0)</f>
        <v>0</v>
      </c>
      <c r="Z90" s="514">
        <f>IF('Prior Year - CA2'!Z90&gt;0,('CA2 Detail'!Z90-'Prior Year - CA2'!Z90)/'Prior Year - CA2'!Z90,0)</f>
        <v>0</v>
      </c>
      <c r="AA90" s="514">
        <f>IF('Prior Year - CA2'!AA90&gt;0,('CA2 Detail'!AA90-'Prior Year - CA2'!AA90)/'Prior Year - CA2'!AA90,0)</f>
        <v>0</v>
      </c>
      <c r="AB90" s="514">
        <f>IF('Prior Year - CA2'!AB90&gt;0,('CA2 Detail'!AB90-'Prior Year - CA2'!AB90)/'Prior Year - CA2'!AB90,0)</f>
        <v>0</v>
      </c>
      <c r="AC90" s="35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55">
        <f>$P$90+$U$90</f>
        <v>0</v>
      </c>
    </row>
    <row r="91" spans="1:40" ht="15.75">
      <c r="A91" s="42"/>
      <c r="B91" s="509"/>
      <c r="C91" s="509"/>
      <c r="D91" s="509"/>
      <c r="E91" s="509"/>
      <c r="F91" s="509"/>
      <c r="G91" s="509"/>
      <c r="H91" s="509"/>
      <c r="I91" s="509"/>
      <c r="J91" s="509"/>
      <c r="K91" s="509"/>
      <c r="L91" s="510"/>
      <c r="M91" s="510"/>
      <c r="N91" s="510"/>
      <c r="O91" s="510"/>
      <c r="P91" s="510"/>
      <c r="Q91" s="510"/>
      <c r="R91" s="510"/>
      <c r="S91" s="510"/>
      <c r="T91" s="510"/>
      <c r="U91" s="510"/>
      <c r="V91" s="510"/>
      <c r="W91" s="511"/>
      <c r="X91" s="511"/>
      <c r="Y91" s="512"/>
      <c r="Z91" s="513"/>
      <c r="AA91" s="513"/>
      <c r="AB91" s="513"/>
      <c r="AC91" s="35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</row>
    <row r="92" spans="1:40" ht="15.75">
      <c r="A92" s="39" t="s">
        <v>46</v>
      </c>
      <c r="B92" s="515"/>
      <c r="C92" s="515"/>
      <c r="D92" s="515"/>
      <c r="E92" s="515"/>
      <c r="F92" s="515"/>
      <c r="G92" s="515"/>
      <c r="H92" s="515"/>
      <c r="I92" s="515"/>
      <c r="J92" s="515"/>
      <c r="K92" s="515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516"/>
      <c r="X92" s="516"/>
      <c r="Y92" s="517"/>
      <c r="Z92" s="520"/>
      <c r="AA92" s="520"/>
      <c r="AB92" s="520"/>
      <c r="AC92" s="35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</row>
    <row r="93" spans="1:40">
      <c r="A93" s="35" t="s">
        <v>47</v>
      </c>
      <c r="B93" s="514">
        <f>IF('Prior Year - CA2'!B93&gt;0,('CA2 Detail'!B93-'Prior Year - CA2'!B93)/'Prior Year - CA2'!B93,0)</f>
        <v>0</v>
      </c>
      <c r="C93" s="514">
        <f>IF('Prior Year - CA2'!C93&gt;0,('CA2 Detail'!C93-'Prior Year - CA2'!C93)/'Prior Year - CA2'!C93,0)</f>
        <v>0</v>
      </c>
      <c r="D93" s="514">
        <f>IF('Prior Year - CA2'!D93&gt;0,('CA2 Detail'!D93-'Prior Year - CA2'!D93)/'Prior Year - CA2'!D93,0)</f>
        <v>0</v>
      </c>
      <c r="E93" s="514">
        <f>IF('Prior Year - CA2'!E93&gt;0,('CA2 Detail'!E93-'Prior Year - CA2'!E93)/'Prior Year - CA2'!E93,0)</f>
        <v>0</v>
      </c>
      <c r="F93" s="514">
        <f>IF('Prior Year - CA2'!F93&gt;0,('CA2 Detail'!F93-'Prior Year - CA2'!F93)/'Prior Year - CA2'!F93,0)</f>
        <v>0</v>
      </c>
      <c r="G93" s="514">
        <f>IF('Prior Year - CA2'!G93&gt;0,('CA2 Detail'!G93-'Prior Year - CA2'!G93)/'Prior Year - CA2'!G93,0)</f>
        <v>0</v>
      </c>
      <c r="H93" s="514">
        <f>IF('Prior Year - CA2'!H93&gt;0,('CA2 Detail'!H93-'Prior Year - CA2'!H93)/'Prior Year - CA2'!H93,0)</f>
        <v>0</v>
      </c>
      <c r="I93" s="514">
        <f>IF('Prior Year - CA2'!I93&gt;0,('CA2 Detail'!I93-'Prior Year - CA2'!I93)/'Prior Year - CA2'!I93,0)</f>
        <v>0</v>
      </c>
      <c r="J93" s="514">
        <f>IF('Prior Year - CA2'!J93&gt;0,('CA2 Detail'!J93-'Prior Year - CA2'!J93)/'Prior Year - CA2'!J93,0)</f>
        <v>0</v>
      </c>
      <c r="K93" s="514">
        <f>IF('Prior Year - CA2'!K93&gt;0,('CA2 Detail'!K93-'Prior Year - CA2'!K93)/'Prior Year - CA2'!K93,0)</f>
        <v>0</v>
      </c>
      <c r="L93" s="514">
        <f>IF('Prior Year - CA2'!L93&gt;0,('CA2 Detail'!L93-'Prior Year - CA2'!L93)/'Prior Year - CA2'!L93,0)</f>
        <v>0</v>
      </c>
      <c r="M93" s="514">
        <f>IF('Prior Year - CA2'!M93&gt;0,('CA2 Detail'!M93-'Prior Year - CA2'!M93)/'Prior Year - CA2'!M93,0)</f>
        <v>0</v>
      </c>
      <c r="N93" s="514">
        <f>IF('Prior Year - CA2'!N93&gt;0,('CA2 Detail'!N93-'Prior Year - CA2'!N93)/'Prior Year - CA2'!N93,0)</f>
        <v>0</v>
      </c>
      <c r="O93" s="514">
        <f>IF('Prior Year - CA2'!O93&gt;0,('CA2 Detail'!O93-'Prior Year - CA2'!O93)/'Prior Year - CA2'!O93,0)</f>
        <v>0</v>
      </c>
      <c r="P93" s="514">
        <f>IF('Prior Year - CA2'!P93&gt;0,('CA2 Detail'!P93-'Prior Year - CA2'!P93)/'Prior Year - CA2'!P93,0)</f>
        <v>0</v>
      </c>
      <c r="Q93" s="514">
        <f>IF('Prior Year - CA2'!Q93&gt;0,('CA2 Detail'!Q93-'Prior Year - CA2'!Q93)/'Prior Year - CA2'!Q93,0)</f>
        <v>0</v>
      </c>
      <c r="R93" s="514">
        <f>IF('Prior Year - CA2'!R93&gt;0,('CA2 Detail'!R93-'Prior Year - CA2'!R93)/'Prior Year - CA2'!R93,0)</f>
        <v>0</v>
      </c>
      <c r="S93" s="514">
        <f>IF('Prior Year - CA2'!S93&gt;0,('CA2 Detail'!S93-'Prior Year - CA2'!S93)/'Prior Year - CA2'!S93,0)</f>
        <v>0</v>
      </c>
      <c r="T93" s="514">
        <f>IF('Prior Year - CA2'!T93&gt;0,('CA2 Detail'!T93-'Prior Year - CA2'!T93)/'Prior Year - CA2'!T93,0)</f>
        <v>0</v>
      </c>
      <c r="U93" s="514">
        <f>IF('Prior Year - CA2'!U93&gt;0,('CA2 Detail'!U93-'Prior Year - CA2'!U93)/'Prior Year - CA2'!U93,0)</f>
        <v>0</v>
      </c>
      <c r="V93" s="514">
        <f>IF('Prior Year - CA2'!V93&gt;0,('CA2 Detail'!V93-'Prior Year - CA2'!V93)/'Prior Year - CA2'!V93,0)</f>
        <v>0</v>
      </c>
      <c r="W93" s="514">
        <f>IF('Prior Year - CA2'!W93&gt;0,('CA2 Detail'!W93-'Prior Year - CA2'!W93)/'Prior Year - CA2'!W93,0)</f>
        <v>0</v>
      </c>
      <c r="X93" s="514">
        <f>IF('Prior Year - CA2'!X93&gt;0,('CA2 Detail'!X93-'Prior Year - CA2'!X93)/'Prior Year - CA2'!X93,0)</f>
        <v>0</v>
      </c>
      <c r="Y93" s="514">
        <f>IF('Prior Year - CA2'!Y93&gt;0,('CA2 Detail'!Y93-'Prior Year - CA2'!Y93)/'Prior Year - CA2'!Y93,0)</f>
        <v>0</v>
      </c>
      <c r="Z93" s="514">
        <f>IF('Prior Year - CA2'!Z93&gt;0,('CA2 Detail'!Z93-'Prior Year - CA2'!Z93)/'Prior Year - CA2'!Z93,0)</f>
        <v>0</v>
      </c>
      <c r="AA93" s="514">
        <f>IF('Prior Year - CA2'!AA93&gt;0,('CA2 Detail'!AA93-'Prior Year - CA2'!AA93)/'Prior Year - CA2'!AA93,0)</f>
        <v>0</v>
      </c>
      <c r="AB93" s="514">
        <f>IF('Prior Year - CA2'!AB93&gt;0,('CA2 Detail'!AB93-'Prior Year - CA2'!AB93)/'Prior Year - CA2'!AB93,0)</f>
        <v>0</v>
      </c>
      <c r="AC93" s="35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</row>
    <row r="94" spans="1:40" ht="15.75">
      <c r="A94" s="39"/>
      <c r="B94" s="509"/>
      <c r="C94" s="509"/>
      <c r="D94" s="509"/>
      <c r="E94" s="509"/>
      <c r="F94" s="509"/>
      <c r="G94" s="509"/>
      <c r="H94" s="509"/>
      <c r="I94" s="509"/>
      <c r="J94" s="509"/>
      <c r="K94" s="509"/>
      <c r="L94" s="511"/>
      <c r="M94" s="511"/>
      <c r="N94" s="511"/>
      <c r="O94" s="511"/>
      <c r="P94" s="511"/>
      <c r="Q94" s="511"/>
      <c r="R94" s="511"/>
      <c r="S94" s="511"/>
      <c r="T94" s="511"/>
      <c r="U94" s="511"/>
      <c r="V94" s="511"/>
      <c r="W94" s="511"/>
      <c r="X94" s="511"/>
      <c r="Y94" s="512"/>
      <c r="Z94" s="512"/>
      <c r="AA94" s="512"/>
      <c r="AB94" s="512"/>
      <c r="AC94" s="35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</row>
    <row r="95" spans="1:40" ht="15.75">
      <c r="A95" s="39" t="s">
        <v>48</v>
      </c>
      <c r="B95" s="514">
        <f>IF('Prior Year - CA2'!B95&gt;0,('CA2 Detail'!B95-'Prior Year - CA2'!B95)/'Prior Year - CA2'!B95,0)</f>
        <v>0</v>
      </c>
      <c r="C95" s="514">
        <f>IF('Prior Year - CA2'!C95&gt;0,('CA2 Detail'!C95-'Prior Year - CA2'!C95)/'Prior Year - CA2'!C95,0)</f>
        <v>0</v>
      </c>
      <c r="D95" s="514">
        <f>IF('Prior Year - CA2'!D95&gt;0,('CA2 Detail'!D95-'Prior Year - CA2'!D95)/'Prior Year - CA2'!D95,0)</f>
        <v>0</v>
      </c>
      <c r="E95" s="514">
        <f>IF('Prior Year - CA2'!E95&gt;0,('CA2 Detail'!E95-'Prior Year - CA2'!E95)/'Prior Year - CA2'!E95,0)</f>
        <v>0</v>
      </c>
      <c r="F95" s="514">
        <f>IF('Prior Year - CA2'!F95&gt;0,('CA2 Detail'!F95-'Prior Year - CA2'!F95)/'Prior Year - CA2'!F95,0)</f>
        <v>0</v>
      </c>
      <c r="G95" s="514">
        <f>IF('Prior Year - CA2'!G95&gt;0,('CA2 Detail'!G95-'Prior Year - CA2'!G95)/'Prior Year - CA2'!G95,0)</f>
        <v>0</v>
      </c>
      <c r="H95" s="514">
        <f>IF('Prior Year - CA2'!H95&gt;0,('CA2 Detail'!H95-'Prior Year - CA2'!H95)/'Prior Year - CA2'!H95,0)</f>
        <v>0</v>
      </c>
      <c r="I95" s="514">
        <f>IF('Prior Year - CA2'!I95&gt;0,('CA2 Detail'!I95-'Prior Year - CA2'!I95)/'Prior Year - CA2'!I95,0)</f>
        <v>0</v>
      </c>
      <c r="J95" s="514">
        <f>IF('Prior Year - CA2'!J95&gt;0,('CA2 Detail'!J95-'Prior Year - CA2'!J95)/'Prior Year - CA2'!J95,0)</f>
        <v>0</v>
      </c>
      <c r="K95" s="514">
        <f>IF('Prior Year - CA2'!K95&gt;0,('CA2 Detail'!K95-'Prior Year - CA2'!K95)/'Prior Year - CA2'!K95,0)</f>
        <v>0</v>
      </c>
      <c r="L95" s="514">
        <f>IF('Prior Year - CA2'!L95&gt;0,('CA2 Detail'!L95-'Prior Year - CA2'!L95)/'Prior Year - CA2'!L95,0)</f>
        <v>0</v>
      </c>
      <c r="M95" s="514">
        <f>IF('Prior Year - CA2'!M95&gt;0,('CA2 Detail'!M95-'Prior Year - CA2'!M95)/'Prior Year - CA2'!M95,0)</f>
        <v>0</v>
      </c>
      <c r="N95" s="514">
        <f>IF('Prior Year - CA2'!N95&gt;0,('CA2 Detail'!N95-'Prior Year - CA2'!N95)/'Prior Year - CA2'!N95,0)</f>
        <v>0</v>
      </c>
      <c r="O95" s="514">
        <f>IF('Prior Year - CA2'!O95&gt;0,('CA2 Detail'!O95-'Prior Year - CA2'!O95)/'Prior Year - CA2'!O95,0)</f>
        <v>0</v>
      </c>
      <c r="P95" s="514">
        <f>IF('Prior Year - CA2'!P95&gt;0,('CA2 Detail'!P95-'Prior Year - CA2'!P95)/'Prior Year - CA2'!P95,0)</f>
        <v>0</v>
      </c>
      <c r="Q95" s="514">
        <f>IF('Prior Year - CA2'!Q95&gt;0,('CA2 Detail'!Q95-'Prior Year - CA2'!Q95)/'Prior Year - CA2'!Q95,0)</f>
        <v>0</v>
      </c>
      <c r="R95" s="514">
        <f>IF('Prior Year - CA2'!R95&gt;0,('CA2 Detail'!R95-'Prior Year - CA2'!R95)/'Prior Year - CA2'!R95,0)</f>
        <v>0</v>
      </c>
      <c r="S95" s="514">
        <f>IF('Prior Year - CA2'!S95&gt;0,('CA2 Detail'!S95-'Prior Year - CA2'!S95)/'Prior Year - CA2'!S95,0)</f>
        <v>0</v>
      </c>
      <c r="T95" s="514">
        <f>IF('Prior Year - CA2'!T95&gt;0,('CA2 Detail'!T95-'Prior Year - CA2'!T95)/'Prior Year - CA2'!T95,0)</f>
        <v>0</v>
      </c>
      <c r="U95" s="514">
        <f>IF('Prior Year - CA2'!U95&gt;0,('CA2 Detail'!U95-'Prior Year - CA2'!U95)/'Prior Year - CA2'!U95,0)</f>
        <v>0</v>
      </c>
      <c r="V95" s="514">
        <f>IF('Prior Year - CA2'!V95&gt;0,('CA2 Detail'!V95-'Prior Year - CA2'!V95)/'Prior Year - CA2'!V95,0)</f>
        <v>0</v>
      </c>
      <c r="W95" s="514">
        <f>IF('Prior Year - CA2'!W95&gt;0,('CA2 Detail'!W95-'Prior Year - CA2'!W95)/'Prior Year - CA2'!W95,0)</f>
        <v>0</v>
      </c>
      <c r="X95" s="514">
        <f>IF('Prior Year - CA2'!X95&gt;0,('CA2 Detail'!X95-'Prior Year - CA2'!X95)/'Prior Year - CA2'!X95,0)</f>
        <v>0</v>
      </c>
      <c r="Y95" s="514">
        <f>IF('Prior Year - CA2'!Y95&gt;0,('CA2 Detail'!Y95-'Prior Year - CA2'!Y95)/'Prior Year - CA2'!Y95,0)</f>
        <v>0</v>
      </c>
      <c r="Z95" s="514">
        <f>IF('Prior Year - CA2'!Z95&gt;0,('CA2 Detail'!Z95-'Prior Year - CA2'!Z95)/'Prior Year - CA2'!Z95,0)</f>
        <v>0</v>
      </c>
      <c r="AA95" s="514">
        <f>IF('Prior Year - CA2'!AA95&gt;0,('CA2 Detail'!AA95-'Prior Year - CA2'!AA95)/'Prior Year - CA2'!AA95,0)</f>
        <v>0</v>
      </c>
      <c r="AB95" s="514">
        <f>IF('Prior Year - CA2'!AB95&gt;0,('CA2 Detail'!AB95-'Prior Year - CA2'!AB95)/'Prior Year - CA2'!AB95,0)</f>
        <v>0</v>
      </c>
      <c r="AC95" s="35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55">
        <f>$P$95+$U$95</f>
        <v>0</v>
      </c>
    </row>
    <row r="96" spans="1:40" ht="15.75">
      <c r="A96" s="42"/>
      <c r="B96" s="509"/>
      <c r="C96" s="509"/>
      <c r="D96" s="509"/>
      <c r="E96" s="509"/>
      <c r="F96" s="509"/>
      <c r="G96" s="509"/>
      <c r="H96" s="509"/>
      <c r="I96" s="509"/>
      <c r="J96" s="509"/>
      <c r="K96" s="509"/>
      <c r="L96" s="510"/>
      <c r="M96" s="510"/>
      <c r="N96" s="510"/>
      <c r="O96" s="510"/>
      <c r="P96" s="510"/>
      <c r="Q96" s="510"/>
      <c r="R96" s="510"/>
      <c r="S96" s="510"/>
      <c r="T96" s="510"/>
      <c r="U96" s="510"/>
      <c r="V96" s="510"/>
      <c r="W96" s="511"/>
      <c r="X96" s="511"/>
      <c r="Y96" s="512"/>
      <c r="Z96" s="513"/>
      <c r="AA96" s="513"/>
      <c r="AB96" s="513"/>
      <c r="AC96" s="35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</row>
    <row r="97" spans="1:40" ht="15.75">
      <c r="A97" s="39" t="s">
        <v>49</v>
      </c>
      <c r="B97" s="515"/>
      <c r="C97" s="515"/>
      <c r="D97" s="515"/>
      <c r="E97" s="515"/>
      <c r="F97" s="515"/>
      <c r="G97" s="515"/>
      <c r="H97" s="515"/>
      <c r="I97" s="515"/>
      <c r="J97" s="515"/>
      <c r="K97" s="515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516"/>
      <c r="X97" s="516"/>
      <c r="Y97" s="517"/>
      <c r="Z97" s="520"/>
      <c r="AA97" s="520"/>
      <c r="AB97" s="520"/>
      <c r="AC97" s="35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</row>
    <row r="98" spans="1:40">
      <c r="A98" s="35" t="s">
        <v>50</v>
      </c>
      <c r="B98" s="514">
        <f>IF('Prior Year - CA2'!B98&gt;0,('CA2 Detail'!B98-'Prior Year - CA2'!B98)/'Prior Year - CA2'!B98,0)</f>
        <v>0</v>
      </c>
      <c r="C98" s="514">
        <f>IF('Prior Year - CA2'!C98&gt;0,('CA2 Detail'!C98-'Prior Year - CA2'!C98)/'Prior Year - CA2'!C98,0)</f>
        <v>0</v>
      </c>
      <c r="D98" s="514">
        <f>IF('Prior Year - CA2'!D98&gt;0,('CA2 Detail'!D98-'Prior Year - CA2'!D98)/'Prior Year - CA2'!D98,0)</f>
        <v>0</v>
      </c>
      <c r="E98" s="514">
        <f>IF('Prior Year - CA2'!E98&gt;0,('CA2 Detail'!E98-'Prior Year - CA2'!E98)/'Prior Year - CA2'!E98,0)</f>
        <v>0</v>
      </c>
      <c r="F98" s="514">
        <f>IF('Prior Year - CA2'!F98&gt;0,('CA2 Detail'!F98-'Prior Year - CA2'!F98)/'Prior Year - CA2'!F98,0)</f>
        <v>0</v>
      </c>
      <c r="G98" s="514">
        <f>IF('Prior Year - CA2'!G98&gt;0,('CA2 Detail'!G98-'Prior Year - CA2'!G98)/'Prior Year - CA2'!G98,0)</f>
        <v>0</v>
      </c>
      <c r="H98" s="514">
        <f>IF('Prior Year - CA2'!H98&gt;0,('CA2 Detail'!H98-'Prior Year - CA2'!H98)/'Prior Year - CA2'!H98,0)</f>
        <v>0</v>
      </c>
      <c r="I98" s="514">
        <f>IF('Prior Year - CA2'!I98&gt;0,('CA2 Detail'!I98-'Prior Year - CA2'!I98)/'Prior Year - CA2'!I98,0)</f>
        <v>0</v>
      </c>
      <c r="J98" s="514">
        <f>IF('Prior Year - CA2'!J98&gt;0,('CA2 Detail'!J98-'Prior Year - CA2'!J98)/'Prior Year - CA2'!J98,0)</f>
        <v>0</v>
      </c>
      <c r="K98" s="514">
        <f>IF('Prior Year - CA2'!K98&gt;0,('CA2 Detail'!K98-'Prior Year - CA2'!K98)/'Prior Year - CA2'!K98,0)</f>
        <v>0</v>
      </c>
      <c r="L98" s="514">
        <f>IF('Prior Year - CA2'!L98&gt;0,('CA2 Detail'!L98-'Prior Year - CA2'!L98)/'Prior Year - CA2'!L98,0)</f>
        <v>0</v>
      </c>
      <c r="M98" s="514">
        <f>IF('Prior Year - CA2'!M98&gt;0,('CA2 Detail'!M98-'Prior Year - CA2'!M98)/'Prior Year - CA2'!M98,0)</f>
        <v>0</v>
      </c>
      <c r="N98" s="514">
        <f>IF('Prior Year - CA2'!N98&gt;0,('CA2 Detail'!N98-'Prior Year - CA2'!N98)/'Prior Year - CA2'!N98,0)</f>
        <v>0</v>
      </c>
      <c r="O98" s="514">
        <f>IF('Prior Year - CA2'!O98&gt;0,('CA2 Detail'!O98-'Prior Year - CA2'!O98)/'Prior Year - CA2'!O98,0)</f>
        <v>0</v>
      </c>
      <c r="P98" s="514">
        <f>IF('Prior Year - CA2'!P98&gt;0,('CA2 Detail'!P98-'Prior Year - CA2'!P98)/'Prior Year - CA2'!P98,0)</f>
        <v>0</v>
      </c>
      <c r="Q98" s="514">
        <f>IF('Prior Year - CA2'!Q98&gt;0,('CA2 Detail'!Q98-'Prior Year - CA2'!Q98)/'Prior Year - CA2'!Q98,0)</f>
        <v>0</v>
      </c>
      <c r="R98" s="514">
        <f>IF('Prior Year - CA2'!R98&gt;0,('CA2 Detail'!R98-'Prior Year - CA2'!R98)/'Prior Year - CA2'!R98,0)</f>
        <v>0</v>
      </c>
      <c r="S98" s="514">
        <f>IF('Prior Year - CA2'!S98&gt;0,('CA2 Detail'!S98-'Prior Year - CA2'!S98)/'Prior Year - CA2'!S98,0)</f>
        <v>0</v>
      </c>
      <c r="T98" s="514">
        <f>IF('Prior Year - CA2'!T98&gt;0,('CA2 Detail'!T98-'Prior Year - CA2'!T98)/'Prior Year - CA2'!T98,0)</f>
        <v>0</v>
      </c>
      <c r="U98" s="514">
        <f>IF('Prior Year - CA2'!U98&gt;0,('CA2 Detail'!U98-'Prior Year - CA2'!U98)/'Prior Year - CA2'!U98,0)</f>
        <v>0</v>
      </c>
      <c r="V98" s="514">
        <f>IF('Prior Year - CA2'!V98&gt;0,('CA2 Detail'!V98-'Prior Year - CA2'!V98)/'Prior Year - CA2'!V98,0)</f>
        <v>0</v>
      </c>
      <c r="W98" s="514">
        <f>IF('Prior Year - CA2'!W98&gt;0,('CA2 Detail'!W98-'Prior Year - CA2'!W98)/'Prior Year - CA2'!W98,0)</f>
        <v>0</v>
      </c>
      <c r="X98" s="514">
        <f>IF('Prior Year - CA2'!X98&gt;0,('CA2 Detail'!X98-'Prior Year - CA2'!X98)/'Prior Year - CA2'!X98,0)</f>
        <v>0</v>
      </c>
      <c r="Y98" s="514">
        <f>IF('Prior Year - CA2'!Y98&gt;0,('CA2 Detail'!Y98-'Prior Year - CA2'!Y98)/'Prior Year - CA2'!Y98,0)</f>
        <v>0</v>
      </c>
      <c r="Z98" s="514">
        <f>IF('Prior Year - CA2'!Z98&gt;0,('CA2 Detail'!Z98-'Prior Year - CA2'!Z98)/'Prior Year - CA2'!Z98,0)</f>
        <v>0</v>
      </c>
      <c r="AA98" s="514">
        <f>IF('Prior Year - CA2'!AA98&gt;0,('CA2 Detail'!AA98-'Prior Year - CA2'!AA98)/'Prior Year - CA2'!AA98,0)</f>
        <v>0</v>
      </c>
      <c r="AB98" s="514">
        <f>IF('Prior Year - CA2'!AB98&gt;0,('CA2 Detail'!AB98-'Prior Year - CA2'!AB98)/'Prior Year - CA2'!AB98,0)</f>
        <v>0</v>
      </c>
      <c r="AC98" s="35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</row>
    <row r="99" spans="1:40">
      <c r="A99" s="35" t="s">
        <v>51</v>
      </c>
      <c r="B99" s="514">
        <f>IF('Prior Year - CA2'!B99&gt;0,('CA2 Detail'!B99-'Prior Year - CA2'!B99)/'Prior Year - CA2'!B99,0)</f>
        <v>0</v>
      </c>
      <c r="C99" s="514">
        <f>IF('Prior Year - CA2'!C99&gt;0,('CA2 Detail'!C99-'Prior Year - CA2'!C99)/'Prior Year - CA2'!C99,0)</f>
        <v>0</v>
      </c>
      <c r="D99" s="514">
        <f>IF('Prior Year - CA2'!D99&gt;0,('CA2 Detail'!D99-'Prior Year - CA2'!D99)/'Prior Year - CA2'!D99,0)</f>
        <v>0</v>
      </c>
      <c r="E99" s="514">
        <f>IF('Prior Year - CA2'!E99&gt;0,('CA2 Detail'!E99-'Prior Year - CA2'!E99)/'Prior Year - CA2'!E99,0)</f>
        <v>0</v>
      </c>
      <c r="F99" s="514">
        <f>IF('Prior Year - CA2'!F99&gt;0,('CA2 Detail'!F99-'Prior Year - CA2'!F99)/'Prior Year - CA2'!F99,0)</f>
        <v>0</v>
      </c>
      <c r="G99" s="514">
        <f>IF('Prior Year - CA2'!G99&gt;0,('CA2 Detail'!G99-'Prior Year - CA2'!G99)/'Prior Year - CA2'!G99,0)</f>
        <v>0</v>
      </c>
      <c r="H99" s="514">
        <f>IF('Prior Year - CA2'!H99&gt;0,('CA2 Detail'!H99-'Prior Year - CA2'!H99)/'Prior Year - CA2'!H99,0)</f>
        <v>0</v>
      </c>
      <c r="I99" s="514">
        <f>IF('Prior Year - CA2'!I99&gt;0,('CA2 Detail'!I99-'Prior Year - CA2'!I99)/'Prior Year - CA2'!I99,0)</f>
        <v>0</v>
      </c>
      <c r="J99" s="514">
        <f>IF('Prior Year - CA2'!J99&gt;0,('CA2 Detail'!J99-'Prior Year - CA2'!J99)/'Prior Year - CA2'!J99,0)</f>
        <v>0</v>
      </c>
      <c r="K99" s="514">
        <f>IF('Prior Year - CA2'!K99&gt;0,('CA2 Detail'!K99-'Prior Year - CA2'!K99)/'Prior Year - CA2'!K99,0)</f>
        <v>0</v>
      </c>
      <c r="L99" s="514">
        <f>IF('Prior Year - CA2'!L99&gt;0,('CA2 Detail'!L99-'Prior Year - CA2'!L99)/'Prior Year - CA2'!L99,0)</f>
        <v>0</v>
      </c>
      <c r="M99" s="514">
        <f>IF('Prior Year - CA2'!M99&gt;0,('CA2 Detail'!M99-'Prior Year - CA2'!M99)/'Prior Year - CA2'!M99,0)</f>
        <v>0</v>
      </c>
      <c r="N99" s="514">
        <f>IF('Prior Year - CA2'!N99&gt;0,('CA2 Detail'!N99-'Prior Year - CA2'!N99)/'Prior Year - CA2'!N99,0)</f>
        <v>0</v>
      </c>
      <c r="O99" s="514">
        <f>IF('Prior Year - CA2'!O99&gt;0,('CA2 Detail'!O99-'Prior Year - CA2'!O99)/'Prior Year - CA2'!O99,0)</f>
        <v>0</v>
      </c>
      <c r="P99" s="514">
        <f>IF('Prior Year - CA2'!P99&gt;0,('CA2 Detail'!P99-'Prior Year - CA2'!P99)/'Prior Year - CA2'!P99,0)</f>
        <v>0</v>
      </c>
      <c r="Q99" s="514">
        <f>IF('Prior Year - CA2'!Q99&gt;0,('CA2 Detail'!Q99-'Prior Year - CA2'!Q99)/'Prior Year - CA2'!Q99,0)</f>
        <v>0</v>
      </c>
      <c r="R99" s="514">
        <f>IF('Prior Year - CA2'!R99&gt;0,('CA2 Detail'!R99-'Prior Year - CA2'!R99)/'Prior Year - CA2'!R99,0)</f>
        <v>0</v>
      </c>
      <c r="S99" s="514">
        <f>IF('Prior Year - CA2'!S99&gt;0,('CA2 Detail'!S99-'Prior Year - CA2'!S99)/'Prior Year - CA2'!S99,0)</f>
        <v>0</v>
      </c>
      <c r="T99" s="514">
        <f>IF('Prior Year - CA2'!T99&gt;0,('CA2 Detail'!T99-'Prior Year - CA2'!T99)/'Prior Year - CA2'!T99,0)</f>
        <v>0</v>
      </c>
      <c r="U99" s="514">
        <f>IF('Prior Year - CA2'!U99&gt;0,('CA2 Detail'!U99-'Prior Year - CA2'!U99)/'Prior Year - CA2'!U99,0)</f>
        <v>0</v>
      </c>
      <c r="V99" s="514">
        <f>IF('Prior Year - CA2'!V99&gt;0,('CA2 Detail'!V99-'Prior Year - CA2'!V99)/'Prior Year - CA2'!V99,0)</f>
        <v>0</v>
      </c>
      <c r="W99" s="514">
        <f>IF('Prior Year - CA2'!W99&gt;0,('CA2 Detail'!W99-'Prior Year - CA2'!W99)/'Prior Year - CA2'!W99,0)</f>
        <v>0</v>
      </c>
      <c r="X99" s="514">
        <f>IF('Prior Year - CA2'!X99&gt;0,('CA2 Detail'!X99-'Prior Year - CA2'!X99)/'Prior Year - CA2'!X99,0)</f>
        <v>0</v>
      </c>
      <c r="Y99" s="514">
        <f>IF('Prior Year - CA2'!Y99&gt;0,('CA2 Detail'!Y99-'Prior Year - CA2'!Y99)/'Prior Year - CA2'!Y99,0)</f>
        <v>0</v>
      </c>
      <c r="Z99" s="514">
        <f>IF('Prior Year - CA2'!Z99&gt;0,('CA2 Detail'!Z99-'Prior Year - CA2'!Z99)/'Prior Year - CA2'!Z99,0)</f>
        <v>0</v>
      </c>
      <c r="AA99" s="514">
        <f>IF('Prior Year - CA2'!AA99&gt;0,('CA2 Detail'!AA99-'Prior Year - CA2'!AA99)/'Prior Year - CA2'!AA99,0)</f>
        <v>0</v>
      </c>
      <c r="AB99" s="514">
        <f>IF('Prior Year - CA2'!AB99&gt;0,('CA2 Detail'!AB99-'Prior Year - CA2'!AB99)/'Prior Year - CA2'!AB99,0)</f>
        <v>0</v>
      </c>
      <c r="AC99" s="35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</row>
    <row r="100" spans="1:40" ht="15.75">
      <c r="A100" s="35"/>
      <c r="B100" s="511"/>
      <c r="C100" s="511"/>
      <c r="D100" s="511"/>
      <c r="E100" s="511"/>
      <c r="F100" s="511"/>
      <c r="G100" s="511"/>
      <c r="H100" s="509"/>
      <c r="I100" s="511"/>
      <c r="J100" s="511"/>
      <c r="K100" s="511"/>
      <c r="L100" s="511"/>
      <c r="M100" s="511"/>
      <c r="N100" s="511"/>
      <c r="O100" s="511"/>
      <c r="P100" s="511"/>
      <c r="Q100" s="511"/>
      <c r="R100" s="511"/>
      <c r="S100" s="511"/>
      <c r="T100" s="511"/>
      <c r="U100" s="511"/>
      <c r="V100" s="511"/>
      <c r="W100" s="511"/>
      <c r="X100" s="511"/>
      <c r="Y100" s="512"/>
      <c r="Z100" s="512"/>
      <c r="AA100" s="512"/>
      <c r="AB100" s="512"/>
      <c r="AC100" s="35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</row>
    <row r="101" spans="1:40" ht="15.75">
      <c r="A101" s="39" t="s">
        <v>52</v>
      </c>
      <c r="B101" s="514">
        <f>IF('Prior Year - CA2'!B101&gt;0,('CA2 Detail'!B101-'Prior Year - CA2'!B101)/'Prior Year - CA2'!B101,0)</f>
        <v>0</v>
      </c>
      <c r="C101" s="514">
        <f>IF('Prior Year - CA2'!C101&gt;0,('CA2 Detail'!C101-'Prior Year - CA2'!C101)/'Prior Year - CA2'!C101,0)</f>
        <v>0</v>
      </c>
      <c r="D101" s="514">
        <f>IF('Prior Year - CA2'!D101&gt;0,('CA2 Detail'!D101-'Prior Year - CA2'!D101)/'Prior Year - CA2'!D101,0)</f>
        <v>0</v>
      </c>
      <c r="E101" s="514">
        <f>IF('Prior Year - CA2'!E101&gt;0,('CA2 Detail'!E101-'Prior Year - CA2'!E101)/'Prior Year - CA2'!E101,0)</f>
        <v>0</v>
      </c>
      <c r="F101" s="514">
        <f>IF('Prior Year - CA2'!F101&gt;0,('CA2 Detail'!F101-'Prior Year - CA2'!F101)/'Prior Year - CA2'!F101,0)</f>
        <v>0</v>
      </c>
      <c r="G101" s="514">
        <f>IF('Prior Year - CA2'!G101&gt;0,('CA2 Detail'!G101-'Prior Year - CA2'!G101)/'Prior Year - CA2'!G101,0)</f>
        <v>0</v>
      </c>
      <c r="H101" s="514">
        <f>IF('Prior Year - CA2'!H101&gt;0,('CA2 Detail'!H101-'Prior Year - CA2'!H101)/'Prior Year - CA2'!H101,0)</f>
        <v>0</v>
      </c>
      <c r="I101" s="514">
        <f>IF('Prior Year - CA2'!I101&gt;0,('CA2 Detail'!I101-'Prior Year - CA2'!I101)/'Prior Year - CA2'!I101,0)</f>
        <v>0</v>
      </c>
      <c r="J101" s="514">
        <f>IF('Prior Year - CA2'!J101&gt;0,('CA2 Detail'!J101-'Prior Year - CA2'!J101)/'Prior Year - CA2'!J101,0)</f>
        <v>0</v>
      </c>
      <c r="K101" s="514">
        <f>IF('Prior Year - CA2'!K101&gt;0,('CA2 Detail'!K101-'Prior Year - CA2'!K101)/'Prior Year - CA2'!K101,0)</f>
        <v>0</v>
      </c>
      <c r="L101" s="514">
        <f>IF('Prior Year - CA2'!L101&gt;0,('CA2 Detail'!L101-'Prior Year - CA2'!L101)/'Prior Year - CA2'!L101,0)</f>
        <v>0</v>
      </c>
      <c r="M101" s="514">
        <f>IF('Prior Year - CA2'!M101&gt;0,('CA2 Detail'!M101-'Prior Year - CA2'!M101)/'Prior Year - CA2'!M101,0)</f>
        <v>0</v>
      </c>
      <c r="N101" s="514">
        <f>IF('Prior Year - CA2'!N101&gt;0,('CA2 Detail'!N101-'Prior Year - CA2'!N101)/'Prior Year - CA2'!N101,0)</f>
        <v>0</v>
      </c>
      <c r="O101" s="514">
        <f>IF('Prior Year - CA2'!O101&gt;0,('CA2 Detail'!O101-'Prior Year - CA2'!O101)/'Prior Year - CA2'!O101,0)</f>
        <v>0</v>
      </c>
      <c r="P101" s="514">
        <f>IF('Prior Year - CA2'!P101&gt;0,('CA2 Detail'!P101-'Prior Year - CA2'!P101)/'Prior Year - CA2'!P101,0)</f>
        <v>0</v>
      </c>
      <c r="Q101" s="514">
        <f>IF('Prior Year - CA2'!Q101&gt;0,('CA2 Detail'!Q101-'Prior Year - CA2'!Q101)/'Prior Year - CA2'!Q101,0)</f>
        <v>0</v>
      </c>
      <c r="R101" s="514">
        <f>IF('Prior Year - CA2'!R101&gt;0,('CA2 Detail'!R101-'Prior Year - CA2'!R101)/'Prior Year - CA2'!R101,0)</f>
        <v>0</v>
      </c>
      <c r="S101" s="514">
        <f>IF('Prior Year - CA2'!S101&gt;0,('CA2 Detail'!S101-'Prior Year - CA2'!S101)/'Prior Year - CA2'!S101,0)</f>
        <v>0</v>
      </c>
      <c r="T101" s="514">
        <f>IF('Prior Year - CA2'!T101&gt;0,('CA2 Detail'!T101-'Prior Year - CA2'!T101)/'Prior Year - CA2'!T101,0)</f>
        <v>0</v>
      </c>
      <c r="U101" s="514">
        <f>IF('Prior Year - CA2'!U101&gt;0,('CA2 Detail'!U101-'Prior Year - CA2'!U101)/'Prior Year - CA2'!U101,0)</f>
        <v>0</v>
      </c>
      <c r="V101" s="514">
        <f>IF('Prior Year - CA2'!V101&gt;0,('CA2 Detail'!V101-'Prior Year - CA2'!V101)/'Prior Year - CA2'!V101,0)</f>
        <v>0</v>
      </c>
      <c r="W101" s="514">
        <f>IF('Prior Year - CA2'!W101&gt;0,('CA2 Detail'!W101-'Prior Year - CA2'!W101)/'Prior Year - CA2'!W101,0)</f>
        <v>0</v>
      </c>
      <c r="X101" s="514">
        <f>IF('Prior Year - CA2'!X101&gt;0,('CA2 Detail'!X101-'Prior Year - CA2'!X101)/'Prior Year - CA2'!X101,0)</f>
        <v>0</v>
      </c>
      <c r="Y101" s="514">
        <f>IF('Prior Year - CA2'!Y101&gt;0,('CA2 Detail'!Y101-'Prior Year - CA2'!Y101)/'Prior Year - CA2'!Y101,0)</f>
        <v>0</v>
      </c>
      <c r="Z101" s="514">
        <f>IF('Prior Year - CA2'!Z101&gt;0,('CA2 Detail'!Z101-'Prior Year - CA2'!Z101)/'Prior Year - CA2'!Z101,0)</f>
        <v>0</v>
      </c>
      <c r="AA101" s="514">
        <f>IF('Prior Year - CA2'!AA101&gt;0,('CA2 Detail'!AA101-'Prior Year - CA2'!AA101)/'Prior Year - CA2'!AA101,0)</f>
        <v>0</v>
      </c>
      <c r="AB101" s="514">
        <f>IF('Prior Year - CA2'!AB101&gt;0,('CA2 Detail'!AB101-'Prior Year - CA2'!AB101)/'Prior Year - CA2'!AB101,0)</f>
        <v>0</v>
      </c>
      <c r="AC101" s="35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</row>
    <row r="102" spans="1:40" ht="15.75">
      <c r="A102" s="42"/>
      <c r="B102" s="509"/>
      <c r="C102" s="509"/>
      <c r="D102" s="509"/>
      <c r="E102" s="509"/>
      <c r="F102" s="509"/>
      <c r="G102" s="509"/>
      <c r="H102" s="509"/>
      <c r="I102" s="509"/>
      <c r="J102" s="509"/>
      <c r="K102" s="509"/>
      <c r="L102" s="510"/>
      <c r="M102" s="510"/>
      <c r="N102" s="510"/>
      <c r="O102" s="510"/>
      <c r="P102" s="510"/>
      <c r="Q102" s="510"/>
      <c r="R102" s="510"/>
      <c r="S102" s="510"/>
      <c r="T102" s="510"/>
      <c r="U102" s="510"/>
      <c r="V102" s="510"/>
      <c r="W102" s="511"/>
      <c r="X102" s="511"/>
      <c r="Y102" s="512"/>
      <c r="Z102" s="513"/>
      <c r="AA102" s="513"/>
      <c r="AB102" s="513"/>
      <c r="AC102" s="35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</row>
    <row r="103" spans="1:40" ht="15.75">
      <c r="A103" s="39" t="s">
        <v>53</v>
      </c>
      <c r="B103" s="515"/>
      <c r="C103" s="515"/>
      <c r="D103" s="515"/>
      <c r="E103" s="515"/>
      <c r="F103" s="515"/>
      <c r="G103" s="515"/>
      <c r="H103" s="515"/>
      <c r="I103" s="515"/>
      <c r="J103" s="515"/>
      <c r="K103" s="515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516"/>
      <c r="X103" s="516"/>
      <c r="Y103" s="517"/>
      <c r="Z103" s="520"/>
      <c r="AA103" s="520"/>
      <c r="AB103" s="520"/>
      <c r="AC103" s="35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</row>
    <row r="104" spans="1:40">
      <c r="A104" s="938" t="s">
        <v>589</v>
      </c>
      <c r="B104" s="514">
        <f>IF('Prior Year - CA2'!B104&gt;0,('CA2 Detail'!B104-'Prior Year - CA2'!B104)/'Prior Year - CA2'!B104,0)</f>
        <v>0</v>
      </c>
      <c r="C104" s="514">
        <f>IF('Prior Year - CA2'!C104&gt;0,('CA2 Detail'!C104-'Prior Year - CA2'!C104)/'Prior Year - CA2'!C104,0)</f>
        <v>0</v>
      </c>
      <c r="D104" s="514">
        <f>IF('Prior Year - CA2'!D104&gt;0,('CA2 Detail'!D104-'Prior Year - CA2'!D104)/'Prior Year - CA2'!D104,0)</f>
        <v>0</v>
      </c>
      <c r="E104" s="514">
        <f>IF('Prior Year - CA2'!E104&gt;0,('CA2 Detail'!E104-'Prior Year - CA2'!E104)/'Prior Year - CA2'!E104,0)</f>
        <v>0</v>
      </c>
      <c r="F104" s="514">
        <f>IF('Prior Year - CA2'!F104&gt;0,('CA2 Detail'!F104-'Prior Year - CA2'!F104)/'Prior Year - CA2'!F104,0)</f>
        <v>0</v>
      </c>
      <c r="G104" s="514">
        <f>IF('Prior Year - CA2'!G104&gt;0,('CA2 Detail'!G104-'Prior Year - CA2'!G104)/'Prior Year - CA2'!G104,0)</f>
        <v>0</v>
      </c>
      <c r="H104" s="514">
        <f>IF('Prior Year - CA2'!H104&gt;0,('CA2 Detail'!H104-'Prior Year - CA2'!H104)/'Prior Year - CA2'!H104,0)</f>
        <v>0</v>
      </c>
      <c r="I104" s="514">
        <f>IF('Prior Year - CA2'!I104&gt;0,('CA2 Detail'!I104-'Prior Year - CA2'!I104)/'Prior Year - CA2'!I104,0)</f>
        <v>0</v>
      </c>
      <c r="J104" s="514">
        <f>IF('Prior Year - CA2'!J104&gt;0,('CA2 Detail'!J104-'Prior Year - CA2'!J104)/'Prior Year - CA2'!J104,0)</f>
        <v>0</v>
      </c>
      <c r="K104" s="514">
        <f>IF('Prior Year - CA2'!K104&gt;0,('CA2 Detail'!K104-'Prior Year - CA2'!K104)/'Prior Year - CA2'!K104,0)</f>
        <v>0</v>
      </c>
      <c r="L104" s="514">
        <f>IF('Prior Year - CA2'!L104&gt;0,('CA2 Detail'!L104-'Prior Year - CA2'!L104)/'Prior Year - CA2'!L104,0)</f>
        <v>0</v>
      </c>
      <c r="M104" s="514">
        <f>IF('Prior Year - CA2'!M104&gt;0,('CA2 Detail'!M104-'Prior Year - CA2'!M104)/'Prior Year - CA2'!M104,0)</f>
        <v>0</v>
      </c>
      <c r="N104" s="514">
        <f>IF('Prior Year - CA2'!N104&gt;0,('CA2 Detail'!N104-'Prior Year - CA2'!N104)/'Prior Year - CA2'!N104,0)</f>
        <v>0</v>
      </c>
      <c r="O104" s="514">
        <f>IF('Prior Year - CA2'!O104&gt;0,('CA2 Detail'!O104-'Prior Year - CA2'!O104)/'Prior Year - CA2'!O104,0)</f>
        <v>0</v>
      </c>
      <c r="P104" s="514">
        <f>IF('Prior Year - CA2'!P104&gt;0,('CA2 Detail'!P104-'Prior Year - CA2'!P104)/'Prior Year - CA2'!P104,0)</f>
        <v>0</v>
      </c>
      <c r="Q104" s="514">
        <f>IF('Prior Year - CA2'!Q104&gt;0,('CA2 Detail'!Q104-'Prior Year - CA2'!Q104)/'Prior Year - CA2'!Q104,0)</f>
        <v>0</v>
      </c>
      <c r="R104" s="514">
        <f>IF('Prior Year - CA2'!R104&gt;0,('CA2 Detail'!R104-'Prior Year - CA2'!R104)/'Prior Year - CA2'!R104,0)</f>
        <v>0</v>
      </c>
      <c r="S104" s="514">
        <f>IF('Prior Year - CA2'!S104&gt;0,('CA2 Detail'!S104-'Prior Year - CA2'!S104)/'Prior Year - CA2'!S104,0)</f>
        <v>0</v>
      </c>
      <c r="T104" s="514">
        <f>IF('Prior Year - CA2'!T104&gt;0,('CA2 Detail'!T104-'Prior Year - CA2'!T104)/'Prior Year - CA2'!T104,0)</f>
        <v>0</v>
      </c>
      <c r="U104" s="514">
        <f>IF('Prior Year - CA2'!U104&gt;0,('CA2 Detail'!U104-'Prior Year - CA2'!U104)/'Prior Year - CA2'!U104,0)</f>
        <v>0</v>
      </c>
      <c r="V104" s="514">
        <f>IF('Prior Year - CA2'!V104&gt;0,('CA2 Detail'!V104-'Prior Year - CA2'!V104)/'Prior Year - CA2'!V104,0)</f>
        <v>0</v>
      </c>
      <c r="W104" s="514">
        <f>IF('Prior Year - CA2'!W104&gt;0,('CA2 Detail'!W104-'Prior Year - CA2'!W104)/'Prior Year - CA2'!W104,0)</f>
        <v>0</v>
      </c>
      <c r="X104" s="514">
        <f>IF('Prior Year - CA2'!X104&gt;0,('CA2 Detail'!X104-'Prior Year - CA2'!X104)/'Prior Year - CA2'!X104,0)</f>
        <v>0</v>
      </c>
      <c r="Y104" s="514">
        <f>IF('Prior Year - CA2'!Y104&gt;0,('CA2 Detail'!Y104-'Prior Year - CA2'!Y104)/'Prior Year - CA2'!Y104,0)</f>
        <v>0</v>
      </c>
      <c r="Z104" s="514">
        <f>IF('Prior Year - CA2'!Z104&gt;0,('CA2 Detail'!Z104-'Prior Year - CA2'!Z104)/'Prior Year - CA2'!Z104,0)</f>
        <v>0</v>
      </c>
      <c r="AA104" s="514">
        <f>IF('Prior Year - CA2'!AA104&gt;0,('CA2 Detail'!AA104-'Prior Year - CA2'!AA104)/'Prior Year - CA2'!AA104,0)</f>
        <v>0</v>
      </c>
      <c r="AB104" s="514">
        <f>IF('Prior Year - CA2'!AB104&gt;0,('CA2 Detail'!AB104-'Prior Year - CA2'!AB104)/'Prior Year - CA2'!AB104,0)</f>
        <v>0</v>
      </c>
      <c r="AC104" s="35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55">
        <f>$P$104+$U$104</f>
        <v>0</v>
      </c>
    </row>
    <row r="105" spans="1:40">
      <c r="A105" s="938" t="s">
        <v>411</v>
      </c>
      <c r="B105" s="514">
        <f>IF('Prior Year - CA2'!B105&gt;0,('CA2 Detail'!B105-'Prior Year - CA2'!B105)/'Prior Year - CA2'!B105,0)</f>
        <v>0</v>
      </c>
      <c r="C105" s="514">
        <f>IF('Prior Year - CA2'!C105&gt;0,('CA2 Detail'!C105-'Prior Year - CA2'!C105)/'Prior Year - CA2'!C105,0)</f>
        <v>0</v>
      </c>
      <c r="D105" s="514">
        <f>IF('Prior Year - CA2'!D105&gt;0,('CA2 Detail'!D105-'Prior Year - CA2'!D105)/'Prior Year - CA2'!D105,0)</f>
        <v>0</v>
      </c>
      <c r="E105" s="514">
        <f>IF('Prior Year - CA2'!E105&gt;0,('CA2 Detail'!E105-'Prior Year - CA2'!E105)/'Prior Year - CA2'!E105,0)</f>
        <v>0</v>
      </c>
      <c r="F105" s="514">
        <f>IF('Prior Year - CA2'!F105&gt;0,('CA2 Detail'!F105-'Prior Year - CA2'!F105)/'Prior Year - CA2'!F105,0)</f>
        <v>0</v>
      </c>
      <c r="G105" s="514">
        <f>IF('Prior Year - CA2'!G105&gt;0,('CA2 Detail'!G105-'Prior Year - CA2'!G105)/'Prior Year - CA2'!G105,0)</f>
        <v>0</v>
      </c>
      <c r="H105" s="514">
        <f>IF('Prior Year - CA2'!H105&gt;0,('CA2 Detail'!H105-'Prior Year - CA2'!H105)/'Prior Year - CA2'!H105,0)</f>
        <v>0</v>
      </c>
      <c r="I105" s="514">
        <f>IF('Prior Year - CA2'!I105&gt;0,('CA2 Detail'!I105-'Prior Year - CA2'!I105)/'Prior Year - CA2'!I105,0)</f>
        <v>0</v>
      </c>
      <c r="J105" s="514">
        <f>IF('Prior Year - CA2'!J105&gt;0,('CA2 Detail'!J105-'Prior Year - CA2'!J105)/'Prior Year - CA2'!J105,0)</f>
        <v>0</v>
      </c>
      <c r="K105" s="514">
        <f>IF('Prior Year - CA2'!K105&gt;0,('CA2 Detail'!K105-'Prior Year - CA2'!K105)/'Prior Year - CA2'!K105,0)</f>
        <v>0</v>
      </c>
      <c r="L105" s="514">
        <f>IF('Prior Year - CA2'!L105&gt;0,('CA2 Detail'!L105-'Prior Year - CA2'!L105)/'Prior Year - CA2'!L105,0)</f>
        <v>0</v>
      </c>
      <c r="M105" s="514">
        <f>IF('Prior Year - CA2'!M105&gt;0,('CA2 Detail'!M105-'Prior Year - CA2'!M105)/'Prior Year - CA2'!M105,0)</f>
        <v>0</v>
      </c>
      <c r="N105" s="514">
        <f>IF('Prior Year - CA2'!N105&gt;0,('CA2 Detail'!N105-'Prior Year - CA2'!N105)/'Prior Year - CA2'!N105,0)</f>
        <v>0</v>
      </c>
      <c r="O105" s="514">
        <f>IF('Prior Year - CA2'!O105&gt;0,('CA2 Detail'!O105-'Prior Year - CA2'!O105)/'Prior Year - CA2'!O105,0)</f>
        <v>0</v>
      </c>
      <c r="P105" s="514">
        <f>IF('Prior Year - CA2'!P105&gt;0,('CA2 Detail'!P105-'Prior Year - CA2'!P105)/'Prior Year - CA2'!P105,0)</f>
        <v>0</v>
      </c>
      <c r="Q105" s="514">
        <f>IF('Prior Year - CA2'!Q105&gt;0,('CA2 Detail'!Q105-'Prior Year - CA2'!Q105)/'Prior Year - CA2'!Q105,0)</f>
        <v>0</v>
      </c>
      <c r="R105" s="514">
        <f>IF('Prior Year - CA2'!R105&gt;0,('CA2 Detail'!R105-'Prior Year - CA2'!R105)/'Prior Year - CA2'!R105,0)</f>
        <v>0</v>
      </c>
      <c r="S105" s="514">
        <f>IF('Prior Year - CA2'!S105&gt;0,('CA2 Detail'!S105-'Prior Year - CA2'!S105)/'Prior Year - CA2'!S105,0)</f>
        <v>0</v>
      </c>
      <c r="T105" s="514">
        <f>IF('Prior Year - CA2'!T105&gt;0,('CA2 Detail'!T105-'Prior Year - CA2'!T105)/'Prior Year - CA2'!T105,0)</f>
        <v>0</v>
      </c>
      <c r="U105" s="514">
        <f>IF('Prior Year - CA2'!U105&gt;0,('CA2 Detail'!U105-'Prior Year - CA2'!U105)/'Prior Year - CA2'!U105,0)</f>
        <v>0</v>
      </c>
      <c r="V105" s="514">
        <f>IF('Prior Year - CA2'!V105&gt;0,('CA2 Detail'!V105-'Prior Year - CA2'!V105)/'Prior Year - CA2'!V105,0)</f>
        <v>0</v>
      </c>
      <c r="W105" s="514">
        <f>IF('Prior Year - CA2'!W105&gt;0,('CA2 Detail'!W105-'Prior Year - CA2'!W105)/'Prior Year - CA2'!W105,0)</f>
        <v>0</v>
      </c>
      <c r="X105" s="514">
        <f>IF('Prior Year - CA2'!X105&gt;0,('CA2 Detail'!X105-'Prior Year - CA2'!X105)/'Prior Year - CA2'!X105,0)</f>
        <v>0</v>
      </c>
      <c r="Y105" s="514">
        <f>IF('Prior Year - CA2'!Y105&gt;0,('CA2 Detail'!Y105-'Prior Year - CA2'!Y105)/'Prior Year - CA2'!Y105,0)</f>
        <v>0</v>
      </c>
      <c r="Z105" s="514">
        <f>IF('Prior Year - CA2'!Z105&gt;0,('CA2 Detail'!Z105-'Prior Year - CA2'!Z105)/'Prior Year - CA2'!Z105,0)</f>
        <v>0</v>
      </c>
      <c r="AA105" s="514">
        <f>IF('Prior Year - CA2'!AA105&gt;0,('CA2 Detail'!AA105-'Prior Year - CA2'!AA105)/'Prior Year - CA2'!AA105,0)</f>
        <v>0</v>
      </c>
      <c r="AB105" s="514">
        <f>IF('Prior Year - CA2'!AB105&gt;0,('CA2 Detail'!AB105-'Prior Year - CA2'!AB105)/'Prior Year - CA2'!AB105,0)</f>
        <v>0</v>
      </c>
      <c r="AC105" s="35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55"/>
    </row>
    <row r="106" spans="1:40">
      <c r="A106" s="937" t="s">
        <v>590</v>
      </c>
      <c r="B106" s="514">
        <f>IF('Prior Year - CA2'!B106&gt;0,('CA2 Detail'!B106-'Prior Year - CA2'!B106)/'Prior Year - CA2'!B106,0)</f>
        <v>0</v>
      </c>
      <c r="C106" s="514">
        <f>IF('Prior Year - CA2'!C106&gt;0,('CA2 Detail'!C106-'Prior Year - CA2'!C106)/'Prior Year - CA2'!C106,0)</f>
        <v>0</v>
      </c>
      <c r="D106" s="514">
        <f>IF('Prior Year - CA2'!D106&gt;0,('CA2 Detail'!D106-'Prior Year - CA2'!D106)/'Prior Year - CA2'!D106,0)</f>
        <v>0</v>
      </c>
      <c r="E106" s="514">
        <f>IF('Prior Year - CA2'!E106&gt;0,('CA2 Detail'!E106-'Prior Year - CA2'!E106)/'Prior Year - CA2'!E106,0)</f>
        <v>0</v>
      </c>
      <c r="F106" s="514">
        <f>IF('Prior Year - CA2'!F106&gt;0,('CA2 Detail'!F106-'Prior Year - CA2'!F106)/'Prior Year - CA2'!F106,0)</f>
        <v>0</v>
      </c>
      <c r="G106" s="514">
        <f>IF('Prior Year - CA2'!G106&gt;0,('CA2 Detail'!G106-'Prior Year - CA2'!G106)/'Prior Year - CA2'!G106,0)</f>
        <v>0</v>
      </c>
      <c r="H106" s="514">
        <f>IF('Prior Year - CA2'!H106&gt;0,('CA2 Detail'!H106-'Prior Year - CA2'!H106)/'Prior Year - CA2'!H106,0)</f>
        <v>0</v>
      </c>
      <c r="I106" s="514">
        <f>IF('Prior Year - CA2'!I106&gt;0,('CA2 Detail'!I106-'Prior Year - CA2'!I106)/'Prior Year - CA2'!I106,0)</f>
        <v>0</v>
      </c>
      <c r="J106" s="514">
        <f>IF('Prior Year - CA2'!J106&gt;0,('CA2 Detail'!J106-'Prior Year - CA2'!J106)/'Prior Year - CA2'!J106,0)</f>
        <v>0</v>
      </c>
      <c r="K106" s="514">
        <f>IF('Prior Year - CA2'!K106&gt;0,('CA2 Detail'!K106-'Prior Year - CA2'!K106)/'Prior Year - CA2'!K106,0)</f>
        <v>0</v>
      </c>
      <c r="L106" s="514">
        <f>IF('Prior Year - CA2'!L106&gt;0,('CA2 Detail'!L106-'Prior Year - CA2'!L106)/'Prior Year - CA2'!L106,0)</f>
        <v>0</v>
      </c>
      <c r="M106" s="514">
        <f>IF('Prior Year - CA2'!M106&gt;0,('CA2 Detail'!M106-'Prior Year - CA2'!M106)/'Prior Year - CA2'!M106,0)</f>
        <v>0</v>
      </c>
      <c r="N106" s="514">
        <f>IF('Prior Year - CA2'!N106&gt;0,('CA2 Detail'!N106-'Prior Year - CA2'!N106)/'Prior Year - CA2'!N106,0)</f>
        <v>0</v>
      </c>
      <c r="O106" s="514">
        <f>IF('Prior Year - CA2'!O106&gt;0,('CA2 Detail'!O106-'Prior Year - CA2'!O106)/'Prior Year - CA2'!O106,0)</f>
        <v>0</v>
      </c>
      <c r="P106" s="514">
        <f>IF('Prior Year - CA2'!P106&gt;0,('CA2 Detail'!P106-'Prior Year - CA2'!P106)/'Prior Year - CA2'!P106,0)</f>
        <v>0</v>
      </c>
      <c r="Q106" s="514">
        <f>IF('Prior Year - CA2'!Q106&gt;0,('CA2 Detail'!Q106-'Prior Year - CA2'!Q106)/'Prior Year - CA2'!Q106,0)</f>
        <v>0</v>
      </c>
      <c r="R106" s="514">
        <f>IF('Prior Year - CA2'!R106&gt;0,('CA2 Detail'!R106-'Prior Year - CA2'!R106)/'Prior Year - CA2'!R106,0)</f>
        <v>0</v>
      </c>
      <c r="S106" s="514">
        <f>IF('Prior Year - CA2'!S106&gt;0,('CA2 Detail'!S106-'Prior Year - CA2'!S106)/'Prior Year - CA2'!S106,0)</f>
        <v>0</v>
      </c>
      <c r="T106" s="514">
        <f>IF('Prior Year - CA2'!T106&gt;0,('CA2 Detail'!T106-'Prior Year - CA2'!T106)/'Prior Year - CA2'!T106,0)</f>
        <v>0</v>
      </c>
      <c r="U106" s="514">
        <f>IF('Prior Year - CA2'!U106&gt;0,('CA2 Detail'!U106-'Prior Year - CA2'!U106)/'Prior Year - CA2'!U106,0)</f>
        <v>0</v>
      </c>
      <c r="V106" s="514">
        <f>IF('Prior Year - CA2'!V106&gt;0,('CA2 Detail'!V106-'Prior Year - CA2'!V106)/'Prior Year - CA2'!V106,0)</f>
        <v>0</v>
      </c>
      <c r="W106" s="514">
        <f>IF('Prior Year - CA2'!W106&gt;0,('CA2 Detail'!W106-'Prior Year - CA2'!W106)/'Prior Year - CA2'!W106,0)</f>
        <v>0</v>
      </c>
      <c r="X106" s="514">
        <f>IF('Prior Year - CA2'!X106&gt;0,('CA2 Detail'!X106-'Prior Year - CA2'!X106)/'Prior Year - CA2'!X106,0)</f>
        <v>0</v>
      </c>
      <c r="Y106" s="514">
        <f>IF('Prior Year - CA2'!Y106&gt;0,('CA2 Detail'!Y106-'Prior Year - CA2'!Y106)/'Prior Year - CA2'!Y106,0)</f>
        <v>0</v>
      </c>
      <c r="Z106" s="514">
        <f>IF('Prior Year - CA2'!Z106&gt;0,('CA2 Detail'!Z106-'Prior Year - CA2'!Z106)/'Prior Year - CA2'!Z106,0)</f>
        <v>0</v>
      </c>
      <c r="AA106" s="514">
        <f>IF('Prior Year - CA2'!AA106&gt;0,('CA2 Detail'!AA106-'Prior Year - CA2'!AA106)/'Prior Year - CA2'!AA106,0)</f>
        <v>0</v>
      </c>
      <c r="AB106" s="514">
        <f>IF('Prior Year - CA2'!AB106&gt;0,('CA2 Detail'!AB106-'Prior Year - CA2'!AB106)/'Prior Year - CA2'!AB106,0)</f>
        <v>0</v>
      </c>
      <c r="AC106" s="35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55">
        <f>$P$106+$U$106</f>
        <v>0</v>
      </c>
    </row>
    <row r="107" spans="1:40">
      <c r="A107" s="936" t="s">
        <v>412</v>
      </c>
      <c r="B107" s="514">
        <f>IF('Prior Year - CA2'!B107&gt;0,('CA2 Detail'!B107-'Prior Year - CA2'!B107)/'Prior Year - CA2'!B107,0)</f>
        <v>0</v>
      </c>
      <c r="C107" s="514">
        <f>IF('Prior Year - CA2'!C107&gt;0,('CA2 Detail'!C107-'Prior Year - CA2'!C107)/'Prior Year - CA2'!C107,0)</f>
        <v>0</v>
      </c>
      <c r="D107" s="514">
        <f>IF('Prior Year - CA2'!D107&gt;0,('CA2 Detail'!D107-'Prior Year - CA2'!D107)/'Prior Year - CA2'!D107,0)</f>
        <v>0</v>
      </c>
      <c r="E107" s="514">
        <f>IF('Prior Year - CA2'!E107&gt;0,('CA2 Detail'!E107-'Prior Year - CA2'!E107)/'Prior Year - CA2'!E107,0)</f>
        <v>0</v>
      </c>
      <c r="F107" s="514">
        <f>IF('Prior Year - CA2'!F107&gt;0,('CA2 Detail'!F107-'Prior Year - CA2'!F107)/'Prior Year - CA2'!F107,0)</f>
        <v>0</v>
      </c>
      <c r="G107" s="514">
        <f>IF('Prior Year - CA2'!G107&gt;0,('CA2 Detail'!G107-'Prior Year - CA2'!G107)/'Prior Year - CA2'!G107,0)</f>
        <v>0</v>
      </c>
      <c r="H107" s="514">
        <f>IF('Prior Year - CA2'!H107&gt;0,('CA2 Detail'!H107-'Prior Year - CA2'!H107)/'Prior Year - CA2'!H107,0)</f>
        <v>0</v>
      </c>
      <c r="I107" s="514">
        <f>IF('Prior Year - CA2'!I107&gt;0,('CA2 Detail'!I107-'Prior Year - CA2'!I107)/'Prior Year - CA2'!I107,0)</f>
        <v>0</v>
      </c>
      <c r="J107" s="514">
        <f>IF('Prior Year - CA2'!J107&gt;0,('CA2 Detail'!J107-'Prior Year - CA2'!J107)/'Prior Year - CA2'!J107,0)</f>
        <v>0</v>
      </c>
      <c r="K107" s="514">
        <f>IF('Prior Year - CA2'!K107&gt;0,('CA2 Detail'!K107-'Prior Year - CA2'!K107)/'Prior Year - CA2'!K107,0)</f>
        <v>0</v>
      </c>
      <c r="L107" s="514">
        <f>IF('Prior Year - CA2'!L107&gt;0,('CA2 Detail'!L107-'Prior Year - CA2'!L107)/'Prior Year - CA2'!L107,0)</f>
        <v>0</v>
      </c>
      <c r="M107" s="514">
        <f>IF('Prior Year - CA2'!M107&gt;0,('CA2 Detail'!M107-'Prior Year - CA2'!M107)/'Prior Year - CA2'!M107,0)</f>
        <v>0</v>
      </c>
      <c r="N107" s="514">
        <f>IF('Prior Year - CA2'!N107&gt;0,('CA2 Detail'!N107-'Prior Year - CA2'!N107)/'Prior Year - CA2'!N107,0)</f>
        <v>0</v>
      </c>
      <c r="O107" s="514">
        <f>IF('Prior Year - CA2'!O107&gt;0,('CA2 Detail'!O107-'Prior Year - CA2'!O107)/'Prior Year - CA2'!O107,0)</f>
        <v>0</v>
      </c>
      <c r="P107" s="514">
        <f>IF('Prior Year - CA2'!P107&gt;0,('CA2 Detail'!P107-'Prior Year - CA2'!P107)/'Prior Year - CA2'!P107,0)</f>
        <v>0</v>
      </c>
      <c r="Q107" s="514">
        <f>IF('Prior Year - CA2'!Q107&gt;0,('CA2 Detail'!Q107-'Prior Year - CA2'!Q107)/'Prior Year - CA2'!Q107,0)</f>
        <v>0</v>
      </c>
      <c r="R107" s="514">
        <f>IF('Prior Year - CA2'!R107&gt;0,('CA2 Detail'!R107-'Prior Year - CA2'!R107)/'Prior Year - CA2'!R107,0)</f>
        <v>0</v>
      </c>
      <c r="S107" s="514">
        <f>IF('Prior Year - CA2'!S107&gt;0,('CA2 Detail'!S107-'Prior Year - CA2'!S107)/'Prior Year - CA2'!S107,0)</f>
        <v>0</v>
      </c>
      <c r="T107" s="514">
        <f>IF('Prior Year - CA2'!T107&gt;0,('CA2 Detail'!T107-'Prior Year - CA2'!T107)/'Prior Year - CA2'!T107,0)</f>
        <v>0</v>
      </c>
      <c r="U107" s="514">
        <f>IF('Prior Year - CA2'!U107&gt;0,('CA2 Detail'!U107-'Prior Year - CA2'!U107)/'Prior Year - CA2'!U107,0)</f>
        <v>0</v>
      </c>
      <c r="V107" s="514">
        <f>IF('Prior Year - CA2'!V107&gt;0,('CA2 Detail'!V107-'Prior Year - CA2'!V107)/'Prior Year - CA2'!V107,0)</f>
        <v>0</v>
      </c>
      <c r="W107" s="514">
        <f>IF('Prior Year - CA2'!W107&gt;0,('CA2 Detail'!W107-'Prior Year - CA2'!W107)/'Prior Year - CA2'!W107,0)</f>
        <v>0</v>
      </c>
      <c r="X107" s="514">
        <f>IF('Prior Year - CA2'!X107&gt;0,('CA2 Detail'!X107-'Prior Year - CA2'!X107)/'Prior Year - CA2'!X107,0)</f>
        <v>0</v>
      </c>
      <c r="Y107" s="514">
        <f>IF('Prior Year - CA2'!Y107&gt;0,('CA2 Detail'!Y107-'Prior Year - CA2'!Y107)/'Prior Year - CA2'!Y107,0)</f>
        <v>0</v>
      </c>
      <c r="Z107" s="514">
        <f>IF('Prior Year - CA2'!Z107&gt;0,('CA2 Detail'!Z107-'Prior Year - CA2'!Z107)/'Prior Year - CA2'!Z107,0)</f>
        <v>0</v>
      </c>
      <c r="AA107" s="514">
        <f>IF('Prior Year - CA2'!AA107&gt;0,('CA2 Detail'!AA107-'Prior Year - CA2'!AA107)/'Prior Year - CA2'!AA107,0)</f>
        <v>0</v>
      </c>
      <c r="AB107" s="514">
        <f>IF('Prior Year - CA2'!AB107&gt;0,('CA2 Detail'!AB107-'Prior Year - CA2'!AB107)/'Prior Year - CA2'!AB107,0)</f>
        <v>0</v>
      </c>
      <c r="AC107" s="35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55">
        <f>$P$106+$U$106</f>
        <v>0</v>
      </c>
    </row>
    <row r="108" spans="1:40" ht="15.75">
      <c r="A108" s="39"/>
      <c r="B108" s="509"/>
      <c r="C108" s="509"/>
      <c r="D108" s="509"/>
      <c r="E108" s="509"/>
      <c r="F108" s="509"/>
      <c r="G108" s="509"/>
      <c r="H108" s="509"/>
      <c r="I108" s="509"/>
      <c r="J108" s="509"/>
      <c r="K108" s="509"/>
      <c r="L108" s="510"/>
      <c r="M108" s="510"/>
      <c r="N108" s="510"/>
      <c r="O108" s="510"/>
      <c r="P108" s="510"/>
      <c r="Q108" s="510"/>
      <c r="R108" s="510"/>
      <c r="S108" s="510"/>
      <c r="T108" s="510"/>
      <c r="U108" s="510"/>
      <c r="V108" s="510"/>
      <c r="W108" s="511"/>
      <c r="X108" s="511"/>
      <c r="Y108" s="512"/>
      <c r="Z108" s="513"/>
      <c r="AA108" s="513"/>
      <c r="AB108" s="513"/>
      <c r="AC108" s="35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</row>
    <row r="109" spans="1:40" ht="15.75">
      <c r="A109" s="39" t="s">
        <v>57</v>
      </c>
      <c r="B109" s="514">
        <f>IF('Prior Year - CA2'!B109&gt;0,('CA2 Detail'!B109-'Prior Year - CA2'!B109)/'Prior Year - CA2'!B109,0)</f>
        <v>0</v>
      </c>
      <c r="C109" s="514">
        <f>IF('Prior Year - CA2'!C109&gt;0,('CA2 Detail'!C109-'Prior Year - CA2'!C109)/'Prior Year - CA2'!C109,0)</f>
        <v>0</v>
      </c>
      <c r="D109" s="514">
        <f>IF('Prior Year - CA2'!D109&gt;0,('CA2 Detail'!D109-'Prior Year - CA2'!D109)/'Prior Year - CA2'!D109,0)</f>
        <v>0</v>
      </c>
      <c r="E109" s="514">
        <f>IF('Prior Year - CA2'!E109&gt;0,('CA2 Detail'!E109-'Prior Year - CA2'!E109)/'Prior Year - CA2'!E109,0)</f>
        <v>0</v>
      </c>
      <c r="F109" s="514">
        <f>IF('Prior Year - CA2'!F109&gt;0,('CA2 Detail'!F109-'Prior Year - CA2'!F109)/'Prior Year - CA2'!F109,0)</f>
        <v>0</v>
      </c>
      <c r="G109" s="514">
        <f>IF('Prior Year - CA2'!G109&gt;0,('CA2 Detail'!G109-'Prior Year - CA2'!G109)/'Prior Year - CA2'!G109,0)</f>
        <v>0</v>
      </c>
      <c r="H109" s="514">
        <f>IF('Prior Year - CA2'!H109&gt;0,('CA2 Detail'!H109-'Prior Year - CA2'!H109)/'Prior Year - CA2'!H109,0)</f>
        <v>0</v>
      </c>
      <c r="I109" s="514">
        <f>IF('Prior Year - CA2'!I109&gt;0,('CA2 Detail'!I109-'Prior Year - CA2'!I109)/'Prior Year - CA2'!I109,0)</f>
        <v>0</v>
      </c>
      <c r="J109" s="514">
        <f>IF('Prior Year - CA2'!J109&gt;0,('CA2 Detail'!J109-'Prior Year - CA2'!J109)/'Prior Year - CA2'!J109,0)</f>
        <v>0</v>
      </c>
      <c r="K109" s="514">
        <f>IF('Prior Year - CA2'!K109&gt;0,('CA2 Detail'!K109-'Prior Year - CA2'!K109)/'Prior Year - CA2'!K109,0)</f>
        <v>0</v>
      </c>
      <c r="L109" s="514">
        <f>IF('Prior Year - CA2'!L109&gt;0,('CA2 Detail'!L109-'Prior Year - CA2'!L109)/'Prior Year - CA2'!L109,0)</f>
        <v>0</v>
      </c>
      <c r="M109" s="514">
        <f>IF('Prior Year - CA2'!M109&gt;0,('CA2 Detail'!M109-'Prior Year - CA2'!M109)/'Prior Year - CA2'!M109,0)</f>
        <v>0</v>
      </c>
      <c r="N109" s="514">
        <f>IF('Prior Year - CA2'!N109&gt;0,('CA2 Detail'!N109-'Prior Year - CA2'!N109)/'Prior Year - CA2'!N109,0)</f>
        <v>0</v>
      </c>
      <c r="O109" s="514">
        <f>IF('Prior Year - CA2'!O109&gt;0,('CA2 Detail'!O109-'Prior Year - CA2'!O109)/'Prior Year - CA2'!O109,0)</f>
        <v>0</v>
      </c>
      <c r="P109" s="514">
        <f>IF('Prior Year - CA2'!P109&gt;0,('CA2 Detail'!P109-'Prior Year - CA2'!P109)/'Prior Year - CA2'!P109,0)</f>
        <v>0</v>
      </c>
      <c r="Q109" s="514">
        <f>IF('Prior Year - CA2'!Q109&gt;0,('CA2 Detail'!Q109-'Prior Year - CA2'!Q109)/'Prior Year - CA2'!Q109,0)</f>
        <v>0</v>
      </c>
      <c r="R109" s="514">
        <f>IF('Prior Year - CA2'!R109&gt;0,('CA2 Detail'!R109-'Prior Year - CA2'!R109)/'Prior Year - CA2'!R109,0)</f>
        <v>0</v>
      </c>
      <c r="S109" s="514">
        <f>IF('Prior Year - CA2'!S109&gt;0,('CA2 Detail'!S109-'Prior Year - CA2'!S109)/'Prior Year - CA2'!S109,0)</f>
        <v>0</v>
      </c>
      <c r="T109" s="514">
        <f>IF('Prior Year - CA2'!T109&gt;0,('CA2 Detail'!T109-'Prior Year - CA2'!T109)/'Prior Year - CA2'!T109,0)</f>
        <v>0</v>
      </c>
      <c r="U109" s="514">
        <f>IF('Prior Year - CA2'!U109&gt;0,('CA2 Detail'!U109-'Prior Year - CA2'!U109)/'Prior Year - CA2'!U109,0)</f>
        <v>0</v>
      </c>
      <c r="V109" s="514">
        <f>IF('Prior Year - CA2'!V109&gt;0,('CA2 Detail'!V109-'Prior Year - CA2'!V109)/'Prior Year - CA2'!V109,0)</f>
        <v>0</v>
      </c>
      <c r="W109" s="514">
        <f>IF('Prior Year - CA2'!W109&gt;0,('CA2 Detail'!W109-'Prior Year - CA2'!W109)/'Prior Year - CA2'!W109,0)</f>
        <v>0</v>
      </c>
      <c r="X109" s="514">
        <f>IF('Prior Year - CA2'!X109&gt;0,('CA2 Detail'!X109-'Prior Year - CA2'!X109)/'Prior Year - CA2'!X109,0)</f>
        <v>0</v>
      </c>
      <c r="Y109" s="514">
        <f>IF('Prior Year - CA2'!Y109&gt;0,('CA2 Detail'!Y109-'Prior Year - CA2'!Y109)/'Prior Year - CA2'!Y109,0)</f>
        <v>0</v>
      </c>
      <c r="Z109" s="514">
        <f>IF('Prior Year - CA2'!Z109&gt;0,('CA2 Detail'!Z109-'Prior Year - CA2'!Z109)/'Prior Year - CA2'!Z109,0)</f>
        <v>0</v>
      </c>
      <c r="AA109" s="514">
        <f>IF('Prior Year - CA2'!AA109&gt;0,('CA2 Detail'!AA109-'Prior Year - CA2'!AA109)/'Prior Year - CA2'!AA109,0)</f>
        <v>0</v>
      </c>
      <c r="AB109" s="514">
        <f>IF('Prior Year - CA2'!AB109&gt;0,('CA2 Detail'!AB109-'Prior Year - CA2'!AB109)/'Prior Year - CA2'!AB109,0)</f>
        <v>0</v>
      </c>
      <c r="AC109" s="35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</row>
    <row r="110" spans="1:40" ht="15.75">
      <c r="A110" s="42"/>
      <c r="B110" s="509"/>
      <c r="C110" s="509"/>
      <c r="D110" s="509"/>
      <c r="E110" s="509"/>
      <c r="F110" s="509"/>
      <c r="G110" s="509"/>
      <c r="H110" s="509"/>
      <c r="I110" s="509"/>
      <c r="J110" s="509"/>
      <c r="K110" s="509"/>
      <c r="L110" s="510"/>
      <c r="M110" s="510"/>
      <c r="N110" s="510"/>
      <c r="O110" s="510"/>
      <c r="P110" s="510"/>
      <c r="Q110" s="510"/>
      <c r="R110" s="510"/>
      <c r="S110" s="510"/>
      <c r="T110" s="510"/>
      <c r="U110" s="510"/>
      <c r="V110" s="510"/>
      <c r="W110" s="511"/>
      <c r="X110" s="511"/>
      <c r="Y110" s="512"/>
      <c r="Z110" s="513"/>
      <c r="AA110" s="513"/>
      <c r="AB110" s="513"/>
      <c r="AC110" s="35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</row>
    <row r="111" spans="1:40" ht="15.75">
      <c r="A111" s="39" t="s">
        <v>58</v>
      </c>
      <c r="B111" s="515"/>
      <c r="C111" s="515"/>
      <c r="D111" s="515"/>
      <c r="E111" s="515"/>
      <c r="F111" s="515"/>
      <c r="G111" s="515"/>
      <c r="H111" s="515"/>
      <c r="I111" s="515"/>
      <c r="J111" s="515"/>
      <c r="K111" s="515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516"/>
      <c r="X111" s="516"/>
      <c r="Y111" s="517"/>
      <c r="Z111" s="520"/>
      <c r="AA111" s="520"/>
      <c r="AB111" s="520"/>
      <c r="AC111" s="35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</row>
    <row r="112" spans="1:40">
      <c r="A112" s="35" t="s">
        <v>59</v>
      </c>
      <c r="B112" s="514">
        <f>IF('Prior Year - CA2'!B112&gt;0,('CA2 Detail'!B112-'Prior Year - CA2'!B112)/'Prior Year - CA2'!B112,0)</f>
        <v>0</v>
      </c>
      <c r="C112" s="514">
        <f>IF('Prior Year - CA2'!C112&gt;0,('CA2 Detail'!C112-'Prior Year - CA2'!C112)/'Prior Year - CA2'!C112,0)</f>
        <v>0</v>
      </c>
      <c r="D112" s="514">
        <f>IF('Prior Year - CA2'!D112&gt;0,('CA2 Detail'!D112-'Prior Year - CA2'!D112)/'Prior Year - CA2'!D112,0)</f>
        <v>0</v>
      </c>
      <c r="E112" s="514">
        <f>IF('Prior Year - CA2'!E112&gt;0,('CA2 Detail'!E112-'Prior Year - CA2'!E112)/'Prior Year - CA2'!E112,0)</f>
        <v>0</v>
      </c>
      <c r="F112" s="514">
        <f>IF('Prior Year - CA2'!F112&gt;0,('CA2 Detail'!F112-'Prior Year - CA2'!F112)/'Prior Year - CA2'!F112,0)</f>
        <v>0</v>
      </c>
      <c r="G112" s="514">
        <f>IF('Prior Year - CA2'!G112&gt;0,('CA2 Detail'!G112-'Prior Year - CA2'!G112)/'Prior Year - CA2'!G112,0)</f>
        <v>0</v>
      </c>
      <c r="H112" s="514">
        <f>IF('Prior Year - CA2'!H112&gt;0,('CA2 Detail'!H112-'Prior Year - CA2'!H112)/'Prior Year - CA2'!H112,0)</f>
        <v>0</v>
      </c>
      <c r="I112" s="514">
        <f>IF('Prior Year - CA2'!I112&gt;0,('CA2 Detail'!I112-'Prior Year - CA2'!I112)/'Prior Year - CA2'!I112,0)</f>
        <v>0</v>
      </c>
      <c r="J112" s="514">
        <f>IF('Prior Year - CA2'!J112&gt;0,('CA2 Detail'!J112-'Prior Year - CA2'!J112)/'Prior Year - CA2'!J112,0)</f>
        <v>0</v>
      </c>
      <c r="K112" s="514">
        <f>IF('Prior Year - CA2'!K112&gt;0,('CA2 Detail'!K112-'Prior Year - CA2'!K112)/'Prior Year - CA2'!K112,0)</f>
        <v>0</v>
      </c>
      <c r="L112" s="514">
        <f>IF('Prior Year - CA2'!L112&gt;0,('CA2 Detail'!L112-'Prior Year - CA2'!L112)/'Prior Year - CA2'!L112,0)</f>
        <v>0</v>
      </c>
      <c r="M112" s="514">
        <f>IF('Prior Year - CA2'!M112&gt;0,('CA2 Detail'!M112-'Prior Year - CA2'!M112)/'Prior Year - CA2'!M112,0)</f>
        <v>0</v>
      </c>
      <c r="N112" s="514">
        <f>IF('Prior Year - CA2'!N112&gt;0,('CA2 Detail'!N112-'Prior Year - CA2'!N112)/'Prior Year - CA2'!N112,0)</f>
        <v>0</v>
      </c>
      <c r="O112" s="514">
        <f>IF('Prior Year - CA2'!O112&gt;0,('CA2 Detail'!O112-'Prior Year - CA2'!O112)/'Prior Year - CA2'!O112,0)</f>
        <v>0</v>
      </c>
      <c r="P112" s="514">
        <f>IF('Prior Year - CA2'!P112&gt;0,('CA2 Detail'!P112-'Prior Year - CA2'!P112)/'Prior Year - CA2'!P112,0)</f>
        <v>0</v>
      </c>
      <c r="Q112" s="514">
        <f>IF('Prior Year - CA2'!Q112&gt;0,('CA2 Detail'!Q112-'Prior Year - CA2'!Q112)/'Prior Year - CA2'!Q112,0)</f>
        <v>0</v>
      </c>
      <c r="R112" s="514">
        <f>IF('Prior Year - CA2'!R112&gt;0,('CA2 Detail'!R112-'Prior Year - CA2'!R112)/'Prior Year - CA2'!R112,0)</f>
        <v>0</v>
      </c>
      <c r="S112" s="514">
        <f>IF('Prior Year - CA2'!S112&gt;0,('CA2 Detail'!S112-'Prior Year - CA2'!S112)/'Prior Year - CA2'!S112,0)</f>
        <v>0</v>
      </c>
      <c r="T112" s="514">
        <f>IF('Prior Year - CA2'!T112&gt;0,('CA2 Detail'!T112-'Prior Year - CA2'!T112)/'Prior Year - CA2'!T112,0)</f>
        <v>0</v>
      </c>
      <c r="U112" s="514">
        <f>IF('Prior Year - CA2'!U112&gt;0,('CA2 Detail'!U112-'Prior Year - CA2'!U112)/'Prior Year - CA2'!U112,0)</f>
        <v>0</v>
      </c>
      <c r="V112" s="514">
        <f>IF('Prior Year - CA2'!V112&gt;0,('CA2 Detail'!V112-'Prior Year - CA2'!V112)/'Prior Year - CA2'!V112,0)</f>
        <v>0</v>
      </c>
      <c r="W112" s="514">
        <f>IF('Prior Year - CA2'!W112&gt;0,('CA2 Detail'!W112-'Prior Year - CA2'!W112)/'Prior Year - CA2'!W112,0)</f>
        <v>0</v>
      </c>
      <c r="X112" s="514">
        <f>IF('Prior Year - CA2'!X112&gt;0,('CA2 Detail'!X112-'Prior Year - CA2'!X112)/'Prior Year - CA2'!X112,0)</f>
        <v>0</v>
      </c>
      <c r="Y112" s="514">
        <f>IF('Prior Year - CA2'!Y112&gt;0,('CA2 Detail'!Y112-'Prior Year - CA2'!Y112)/'Prior Year - CA2'!Y112,0)</f>
        <v>0</v>
      </c>
      <c r="Z112" s="514">
        <f>IF('Prior Year - CA2'!Z112&gt;0,('CA2 Detail'!Z112-'Prior Year - CA2'!Z112)/'Prior Year - CA2'!Z112,0)</f>
        <v>0</v>
      </c>
      <c r="AA112" s="514">
        <f>IF('Prior Year - CA2'!AA112&gt;0,('CA2 Detail'!AA112-'Prior Year - CA2'!AA112)/'Prior Year - CA2'!AA112,0)</f>
        <v>0</v>
      </c>
      <c r="AB112" s="514">
        <f>IF('Prior Year - CA2'!AB112&gt;0,('CA2 Detail'!AB112-'Prior Year - CA2'!AB112)/'Prior Year - CA2'!AB112,0)</f>
        <v>0</v>
      </c>
      <c r="AC112" s="35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55">
        <f>$P$112+$U$112</f>
        <v>0</v>
      </c>
    </row>
    <row r="113" spans="1:40">
      <c r="A113" s="35" t="s">
        <v>60</v>
      </c>
      <c r="B113" s="514">
        <f>IF('Prior Year - CA2'!B113&gt;0,('CA2 Detail'!B113-'Prior Year - CA2'!B113)/'Prior Year - CA2'!B113,0)</f>
        <v>0</v>
      </c>
      <c r="C113" s="514">
        <f>IF('Prior Year - CA2'!C113&gt;0,('CA2 Detail'!C113-'Prior Year - CA2'!C113)/'Prior Year - CA2'!C113,0)</f>
        <v>0</v>
      </c>
      <c r="D113" s="514">
        <f>IF('Prior Year - CA2'!D113&gt;0,('CA2 Detail'!D113-'Prior Year - CA2'!D113)/'Prior Year - CA2'!D113,0)</f>
        <v>0</v>
      </c>
      <c r="E113" s="514">
        <f>IF('Prior Year - CA2'!E113&gt;0,('CA2 Detail'!E113-'Prior Year - CA2'!E113)/'Prior Year - CA2'!E113,0)</f>
        <v>0</v>
      </c>
      <c r="F113" s="514">
        <f>IF('Prior Year - CA2'!F113&gt;0,('CA2 Detail'!F113-'Prior Year - CA2'!F113)/'Prior Year - CA2'!F113,0)</f>
        <v>0</v>
      </c>
      <c r="G113" s="514">
        <f>IF('Prior Year - CA2'!G113&gt;0,('CA2 Detail'!G113-'Prior Year - CA2'!G113)/'Prior Year - CA2'!G113,0)</f>
        <v>0</v>
      </c>
      <c r="H113" s="514">
        <f>IF('Prior Year - CA2'!H113&gt;0,('CA2 Detail'!H113-'Prior Year - CA2'!H113)/'Prior Year - CA2'!H113,0)</f>
        <v>0</v>
      </c>
      <c r="I113" s="514">
        <f>IF('Prior Year - CA2'!I113&gt;0,('CA2 Detail'!I113-'Prior Year - CA2'!I113)/'Prior Year - CA2'!I113,0)</f>
        <v>0</v>
      </c>
      <c r="J113" s="514">
        <f>IF('Prior Year - CA2'!J113&gt;0,('CA2 Detail'!J113-'Prior Year - CA2'!J113)/'Prior Year - CA2'!J113,0)</f>
        <v>0</v>
      </c>
      <c r="K113" s="514">
        <f>IF('Prior Year - CA2'!K113&gt;0,('CA2 Detail'!K113-'Prior Year - CA2'!K113)/'Prior Year - CA2'!K113,0)</f>
        <v>0</v>
      </c>
      <c r="L113" s="514">
        <f>IF('Prior Year - CA2'!L113&gt;0,('CA2 Detail'!L113-'Prior Year - CA2'!L113)/'Prior Year - CA2'!L113,0)</f>
        <v>0</v>
      </c>
      <c r="M113" s="514">
        <f>IF('Prior Year - CA2'!M113&gt;0,('CA2 Detail'!M113-'Prior Year - CA2'!M113)/'Prior Year - CA2'!M113,0)</f>
        <v>0</v>
      </c>
      <c r="N113" s="514">
        <f>IF('Prior Year - CA2'!N113&gt;0,('CA2 Detail'!N113-'Prior Year - CA2'!N113)/'Prior Year - CA2'!N113,0)</f>
        <v>0</v>
      </c>
      <c r="O113" s="514">
        <f>IF('Prior Year - CA2'!O113&gt;0,('CA2 Detail'!O113-'Prior Year - CA2'!O113)/'Prior Year - CA2'!O113,0)</f>
        <v>0</v>
      </c>
      <c r="P113" s="514">
        <f>IF('Prior Year - CA2'!P113&gt;0,('CA2 Detail'!P113-'Prior Year - CA2'!P113)/'Prior Year - CA2'!P113,0)</f>
        <v>0</v>
      </c>
      <c r="Q113" s="514">
        <f>IF('Prior Year - CA2'!Q113&gt;0,('CA2 Detail'!Q113-'Prior Year - CA2'!Q113)/'Prior Year - CA2'!Q113,0)</f>
        <v>0</v>
      </c>
      <c r="R113" s="514">
        <f>IF('Prior Year - CA2'!R113&gt;0,('CA2 Detail'!R113-'Prior Year - CA2'!R113)/'Prior Year - CA2'!R113,0)</f>
        <v>0</v>
      </c>
      <c r="S113" s="514">
        <f>IF('Prior Year - CA2'!S113&gt;0,('CA2 Detail'!S113-'Prior Year - CA2'!S113)/'Prior Year - CA2'!S113,0)</f>
        <v>0</v>
      </c>
      <c r="T113" s="514">
        <f>IF('Prior Year - CA2'!T113&gt;0,('CA2 Detail'!T113-'Prior Year - CA2'!T113)/'Prior Year - CA2'!T113,0)</f>
        <v>0</v>
      </c>
      <c r="U113" s="514">
        <f>IF('Prior Year - CA2'!U113&gt;0,('CA2 Detail'!U113-'Prior Year - CA2'!U113)/'Prior Year - CA2'!U113,0)</f>
        <v>0</v>
      </c>
      <c r="V113" s="514">
        <f>IF('Prior Year - CA2'!V113&gt;0,('CA2 Detail'!V113-'Prior Year - CA2'!V113)/'Prior Year - CA2'!V113,0)</f>
        <v>0</v>
      </c>
      <c r="W113" s="514">
        <f>IF('Prior Year - CA2'!W113&gt;0,('CA2 Detail'!W113-'Prior Year - CA2'!W113)/'Prior Year - CA2'!W113,0)</f>
        <v>0</v>
      </c>
      <c r="X113" s="514">
        <f>IF('Prior Year - CA2'!X113&gt;0,('CA2 Detail'!X113-'Prior Year - CA2'!X113)/'Prior Year - CA2'!X113,0)</f>
        <v>0</v>
      </c>
      <c r="Y113" s="514">
        <f>IF('Prior Year - CA2'!Y113&gt;0,('CA2 Detail'!Y113-'Prior Year - CA2'!Y113)/'Prior Year - CA2'!Y113,0)</f>
        <v>0</v>
      </c>
      <c r="Z113" s="514">
        <f>IF('Prior Year - CA2'!Z113&gt;0,('CA2 Detail'!Z113-'Prior Year - CA2'!Z113)/'Prior Year - CA2'!Z113,0)</f>
        <v>0</v>
      </c>
      <c r="AA113" s="514">
        <f>IF('Prior Year - CA2'!AA113&gt;0,('CA2 Detail'!AA113-'Prior Year - CA2'!AA113)/'Prior Year - CA2'!AA113,0)</f>
        <v>0</v>
      </c>
      <c r="AB113" s="514">
        <f>IF('Prior Year - CA2'!AB113&gt;0,('CA2 Detail'!AB113-'Prior Year - CA2'!AB113)/'Prior Year - CA2'!AB113,0)</f>
        <v>0</v>
      </c>
      <c r="AC113" s="35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55">
        <f>$P$113+$U$113</f>
        <v>0</v>
      </c>
    </row>
    <row r="114" spans="1:40">
      <c r="A114" s="35" t="s">
        <v>61</v>
      </c>
      <c r="B114" s="514">
        <f>IF('Prior Year - CA2'!B114&gt;0,('CA2 Detail'!B114-'Prior Year - CA2'!B114)/'Prior Year - CA2'!B114,0)</f>
        <v>0</v>
      </c>
      <c r="C114" s="514">
        <f>IF('Prior Year - CA2'!C114&gt;0,('CA2 Detail'!C114-'Prior Year - CA2'!C114)/'Prior Year - CA2'!C114,0)</f>
        <v>0</v>
      </c>
      <c r="D114" s="514">
        <f>IF('Prior Year - CA2'!D114&gt;0,('CA2 Detail'!D114-'Prior Year - CA2'!D114)/'Prior Year - CA2'!D114,0)</f>
        <v>0</v>
      </c>
      <c r="E114" s="514">
        <f>IF('Prior Year - CA2'!E114&gt;0,('CA2 Detail'!E114-'Prior Year - CA2'!E114)/'Prior Year - CA2'!E114,0)</f>
        <v>0</v>
      </c>
      <c r="F114" s="514">
        <f>IF('Prior Year - CA2'!F114&gt;0,('CA2 Detail'!F114-'Prior Year - CA2'!F114)/'Prior Year - CA2'!F114,0)</f>
        <v>0</v>
      </c>
      <c r="G114" s="514">
        <f>IF('Prior Year - CA2'!G114&gt;0,('CA2 Detail'!G114-'Prior Year - CA2'!G114)/'Prior Year - CA2'!G114,0)</f>
        <v>0</v>
      </c>
      <c r="H114" s="514">
        <f>IF('Prior Year - CA2'!H114&gt;0,('CA2 Detail'!H114-'Prior Year - CA2'!H114)/'Prior Year - CA2'!H114,0)</f>
        <v>0</v>
      </c>
      <c r="I114" s="514">
        <f>IF('Prior Year - CA2'!I114&gt;0,('CA2 Detail'!I114-'Prior Year - CA2'!I114)/'Prior Year - CA2'!I114,0)</f>
        <v>0</v>
      </c>
      <c r="J114" s="514">
        <f>IF('Prior Year - CA2'!J114&gt;0,('CA2 Detail'!J114-'Prior Year - CA2'!J114)/'Prior Year - CA2'!J114,0)</f>
        <v>0</v>
      </c>
      <c r="K114" s="514">
        <f>IF('Prior Year - CA2'!K114&gt;0,('CA2 Detail'!K114-'Prior Year - CA2'!K114)/'Prior Year - CA2'!K114,0)</f>
        <v>0</v>
      </c>
      <c r="L114" s="514">
        <f>IF('Prior Year - CA2'!L114&gt;0,('CA2 Detail'!L114-'Prior Year - CA2'!L114)/'Prior Year - CA2'!L114,0)</f>
        <v>0</v>
      </c>
      <c r="M114" s="514">
        <f>IF('Prior Year - CA2'!M114&gt;0,('CA2 Detail'!M114-'Prior Year - CA2'!M114)/'Prior Year - CA2'!M114,0)</f>
        <v>0</v>
      </c>
      <c r="N114" s="514">
        <f>IF('Prior Year - CA2'!N114&gt;0,('CA2 Detail'!N114-'Prior Year - CA2'!N114)/'Prior Year - CA2'!N114,0)</f>
        <v>0</v>
      </c>
      <c r="O114" s="514">
        <f>IF('Prior Year - CA2'!O114&gt;0,('CA2 Detail'!O114-'Prior Year - CA2'!O114)/'Prior Year - CA2'!O114,0)</f>
        <v>0</v>
      </c>
      <c r="P114" s="514">
        <f>IF('Prior Year - CA2'!P114&gt;0,('CA2 Detail'!P114-'Prior Year - CA2'!P114)/'Prior Year - CA2'!P114,0)</f>
        <v>0</v>
      </c>
      <c r="Q114" s="514">
        <f>IF('Prior Year - CA2'!Q114&gt;0,('CA2 Detail'!Q114-'Prior Year - CA2'!Q114)/'Prior Year - CA2'!Q114,0)</f>
        <v>0</v>
      </c>
      <c r="R114" s="514">
        <f>IF('Prior Year - CA2'!R114&gt;0,('CA2 Detail'!R114-'Prior Year - CA2'!R114)/'Prior Year - CA2'!R114,0)</f>
        <v>0</v>
      </c>
      <c r="S114" s="514">
        <f>IF('Prior Year - CA2'!S114&gt;0,('CA2 Detail'!S114-'Prior Year - CA2'!S114)/'Prior Year - CA2'!S114,0)</f>
        <v>0</v>
      </c>
      <c r="T114" s="514">
        <f>IF('Prior Year - CA2'!T114&gt;0,('CA2 Detail'!T114-'Prior Year - CA2'!T114)/'Prior Year - CA2'!T114,0)</f>
        <v>0</v>
      </c>
      <c r="U114" s="514">
        <f>IF('Prior Year - CA2'!U114&gt;0,('CA2 Detail'!U114-'Prior Year - CA2'!U114)/'Prior Year - CA2'!U114,0)</f>
        <v>0</v>
      </c>
      <c r="V114" s="514">
        <f>IF('Prior Year - CA2'!V114&gt;0,('CA2 Detail'!V114-'Prior Year - CA2'!V114)/'Prior Year - CA2'!V114,0)</f>
        <v>0</v>
      </c>
      <c r="W114" s="514">
        <f>IF('Prior Year - CA2'!W114&gt;0,('CA2 Detail'!W114-'Prior Year - CA2'!W114)/'Prior Year - CA2'!W114,0)</f>
        <v>0</v>
      </c>
      <c r="X114" s="514">
        <f>IF('Prior Year - CA2'!X114&gt;0,('CA2 Detail'!X114-'Prior Year - CA2'!X114)/'Prior Year - CA2'!X114,0)</f>
        <v>0</v>
      </c>
      <c r="Y114" s="514">
        <f>IF('Prior Year - CA2'!Y114&gt;0,('CA2 Detail'!Y114-'Prior Year - CA2'!Y114)/'Prior Year - CA2'!Y114,0)</f>
        <v>0</v>
      </c>
      <c r="Z114" s="514">
        <f>IF('Prior Year - CA2'!Z114&gt;0,('CA2 Detail'!Z114-'Prior Year - CA2'!Z114)/'Prior Year - CA2'!Z114,0)</f>
        <v>0</v>
      </c>
      <c r="AA114" s="514">
        <f>IF('Prior Year - CA2'!AA114&gt;0,('CA2 Detail'!AA114-'Prior Year - CA2'!AA114)/'Prior Year - CA2'!AA114,0)</f>
        <v>0</v>
      </c>
      <c r="AB114" s="514">
        <f>IF('Prior Year - CA2'!AB114&gt;0,('CA2 Detail'!AB114-'Prior Year - CA2'!AB114)/'Prior Year - CA2'!AB114,0)</f>
        <v>0</v>
      </c>
      <c r="AC114" s="35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55">
        <f>$P$114+$U$114</f>
        <v>0</v>
      </c>
    </row>
    <row r="115" spans="1:40">
      <c r="A115" s="35" t="s">
        <v>62</v>
      </c>
      <c r="B115" s="514">
        <f>IF('Prior Year - CA2'!B115&gt;0,('CA2 Detail'!B115-'Prior Year - CA2'!B115)/'Prior Year - CA2'!B115,0)</f>
        <v>0</v>
      </c>
      <c r="C115" s="514">
        <f>IF('Prior Year - CA2'!C115&gt;0,('CA2 Detail'!C115-'Prior Year - CA2'!C115)/'Prior Year - CA2'!C115,0)</f>
        <v>0</v>
      </c>
      <c r="D115" s="514">
        <f>IF('Prior Year - CA2'!D115&gt;0,('CA2 Detail'!D115-'Prior Year - CA2'!D115)/'Prior Year - CA2'!D115,0)</f>
        <v>0</v>
      </c>
      <c r="E115" s="514">
        <f>IF('Prior Year - CA2'!E115&gt;0,('CA2 Detail'!E115-'Prior Year - CA2'!E115)/'Prior Year - CA2'!E115,0)</f>
        <v>0</v>
      </c>
      <c r="F115" s="514">
        <f>IF('Prior Year - CA2'!F115&gt;0,('CA2 Detail'!F115-'Prior Year - CA2'!F115)/'Prior Year - CA2'!F115,0)</f>
        <v>0</v>
      </c>
      <c r="G115" s="514">
        <f>IF('Prior Year - CA2'!G115&gt;0,('CA2 Detail'!G115-'Prior Year - CA2'!G115)/'Prior Year - CA2'!G115,0)</f>
        <v>0</v>
      </c>
      <c r="H115" s="514">
        <f>IF('Prior Year - CA2'!H115&gt;0,('CA2 Detail'!H115-'Prior Year - CA2'!H115)/'Prior Year - CA2'!H115,0)</f>
        <v>0</v>
      </c>
      <c r="I115" s="514">
        <f>IF('Prior Year - CA2'!I115&gt;0,('CA2 Detail'!I115-'Prior Year - CA2'!I115)/'Prior Year - CA2'!I115,0)</f>
        <v>0</v>
      </c>
      <c r="J115" s="514">
        <f>IF('Prior Year - CA2'!J115&gt;0,('CA2 Detail'!J115-'Prior Year - CA2'!J115)/'Prior Year - CA2'!J115,0)</f>
        <v>0</v>
      </c>
      <c r="K115" s="514">
        <f>IF('Prior Year - CA2'!K115&gt;0,('CA2 Detail'!K115-'Prior Year - CA2'!K115)/'Prior Year - CA2'!K115,0)</f>
        <v>0</v>
      </c>
      <c r="L115" s="514">
        <f>IF('Prior Year - CA2'!L115&gt;0,('CA2 Detail'!L115-'Prior Year - CA2'!L115)/'Prior Year - CA2'!L115,0)</f>
        <v>0</v>
      </c>
      <c r="M115" s="514">
        <f>IF('Prior Year - CA2'!M115&gt;0,('CA2 Detail'!M115-'Prior Year - CA2'!M115)/'Prior Year - CA2'!M115,0)</f>
        <v>0</v>
      </c>
      <c r="N115" s="514">
        <f>IF('Prior Year - CA2'!N115&gt;0,('CA2 Detail'!N115-'Prior Year - CA2'!N115)/'Prior Year - CA2'!N115,0)</f>
        <v>0</v>
      </c>
      <c r="O115" s="514">
        <f>IF('Prior Year - CA2'!O115&gt;0,('CA2 Detail'!O115-'Prior Year - CA2'!O115)/'Prior Year - CA2'!O115,0)</f>
        <v>0</v>
      </c>
      <c r="P115" s="514">
        <f>IF('Prior Year - CA2'!P115&gt;0,('CA2 Detail'!P115-'Prior Year - CA2'!P115)/'Prior Year - CA2'!P115,0)</f>
        <v>0</v>
      </c>
      <c r="Q115" s="514">
        <f>IF('Prior Year - CA2'!Q115&gt;0,('CA2 Detail'!Q115-'Prior Year - CA2'!Q115)/'Prior Year - CA2'!Q115,0)</f>
        <v>0</v>
      </c>
      <c r="R115" s="514">
        <f>IF('Prior Year - CA2'!R115&gt;0,('CA2 Detail'!R115-'Prior Year - CA2'!R115)/'Prior Year - CA2'!R115,0)</f>
        <v>0</v>
      </c>
      <c r="S115" s="514">
        <f>IF('Prior Year - CA2'!S115&gt;0,('CA2 Detail'!S115-'Prior Year - CA2'!S115)/'Prior Year - CA2'!S115,0)</f>
        <v>0</v>
      </c>
      <c r="T115" s="514">
        <f>IF('Prior Year - CA2'!T115&gt;0,('CA2 Detail'!T115-'Prior Year - CA2'!T115)/'Prior Year - CA2'!T115,0)</f>
        <v>0</v>
      </c>
      <c r="U115" s="514">
        <f>IF('Prior Year - CA2'!U115&gt;0,('CA2 Detail'!U115-'Prior Year - CA2'!U115)/'Prior Year - CA2'!U115,0)</f>
        <v>0</v>
      </c>
      <c r="V115" s="514">
        <f>IF('Prior Year - CA2'!V115&gt;0,('CA2 Detail'!V115-'Prior Year - CA2'!V115)/'Prior Year - CA2'!V115,0)</f>
        <v>0</v>
      </c>
      <c r="W115" s="514">
        <f>IF('Prior Year - CA2'!W115&gt;0,('CA2 Detail'!W115-'Prior Year - CA2'!W115)/'Prior Year - CA2'!W115,0)</f>
        <v>0</v>
      </c>
      <c r="X115" s="514">
        <f>IF('Prior Year - CA2'!X115&gt;0,('CA2 Detail'!X115-'Prior Year - CA2'!X115)/'Prior Year - CA2'!X115,0)</f>
        <v>0</v>
      </c>
      <c r="Y115" s="514">
        <f>IF('Prior Year - CA2'!Y115&gt;0,('CA2 Detail'!Y115-'Prior Year - CA2'!Y115)/'Prior Year - CA2'!Y115,0)</f>
        <v>0</v>
      </c>
      <c r="Z115" s="514">
        <f>IF('Prior Year - CA2'!Z115&gt;0,('CA2 Detail'!Z115-'Prior Year - CA2'!Z115)/'Prior Year - CA2'!Z115,0)</f>
        <v>0</v>
      </c>
      <c r="AA115" s="514">
        <f>IF('Prior Year - CA2'!AA115&gt;0,('CA2 Detail'!AA115-'Prior Year - CA2'!AA115)/'Prior Year - CA2'!AA115,0)</f>
        <v>0</v>
      </c>
      <c r="AB115" s="514">
        <f>IF('Prior Year - CA2'!AB115&gt;0,('CA2 Detail'!AB115-'Prior Year - CA2'!AB115)/'Prior Year - CA2'!AB115,0)</f>
        <v>0</v>
      </c>
      <c r="AC115" s="35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55">
        <f>$P$115+$U$115</f>
        <v>0</v>
      </c>
    </row>
    <row r="116" spans="1:40" ht="15.75">
      <c r="A116" s="39"/>
      <c r="B116" s="509"/>
      <c r="C116" s="509"/>
      <c r="D116" s="509"/>
      <c r="E116" s="509"/>
      <c r="F116" s="509"/>
      <c r="G116" s="509"/>
      <c r="H116" s="509"/>
      <c r="I116" s="509"/>
      <c r="J116" s="509"/>
      <c r="K116" s="509"/>
      <c r="L116" s="510"/>
      <c r="M116" s="510"/>
      <c r="N116" s="510"/>
      <c r="O116" s="510"/>
      <c r="P116" s="510"/>
      <c r="Q116" s="510"/>
      <c r="R116" s="510"/>
      <c r="S116" s="510"/>
      <c r="T116" s="510"/>
      <c r="U116" s="510"/>
      <c r="V116" s="510"/>
      <c r="W116" s="511"/>
      <c r="X116" s="511"/>
      <c r="Y116" s="512">
        <f>$C$446</f>
        <v>0</v>
      </c>
      <c r="Z116" s="513"/>
      <c r="AA116" s="513"/>
      <c r="AB116" s="513"/>
      <c r="AC116" s="35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</row>
    <row r="117" spans="1:40" ht="15.75">
      <c r="A117" s="861" t="s">
        <v>63</v>
      </c>
      <c r="B117" s="514">
        <f>IF('Prior Year - CA2'!B117&gt;0,('CA2 Detail'!B117-'Prior Year - CA2'!B117)/'Prior Year - CA2'!B117,0)</f>
        <v>0</v>
      </c>
      <c r="C117" s="514">
        <f>IF('Prior Year - CA2'!C117&gt;0,('CA2 Detail'!C117-'Prior Year - CA2'!C117)/'Prior Year - CA2'!C117,0)</f>
        <v>0</v>
      </c>
      <c r="D117" s="514">
        <f>IF('Prior Year - CA2'!D117&gt;0,('CA2 Detail'!D117-'Prior Year - CA2'!D117)/'Prior Year - CA2'!D117,0)</f>
        <v>0</v>
      </c>
      <c r="E117" s="514">
        <f>IF('Prior Year - CA2'!E117&gt;0,('CA2 Detail'!E117-'Prior Year - CA2'!E117)/'Prior Year - CA2'!E117,0)</f>
        <v>0</v>
      </c>
      <c r="F117" s="514">
        <f>IF('Prior Year - CA2'!F117&gt;0,('CA2 Detail'!F117-'Prior Year - CA2'!F117)/'Prior Year - CA2'!F117,0)</f>
        <v>0</v>
      </c>
      <c r="G117" s="514">
        <f>IF('Prior Year - CA2'!G117&gt;0,('CA2 Detail'!G117-'Prior Year - CA2'!G117)/'Prior Year - CA2'!G117,0)</f>
        <v>0</v>
      </c>
      <c r="H117" s="514">
        <f>IF('Prior Year - CA2'!H117&gt;0,('CA2 Detail'!H117-'Prior Year - CA2'!H117)/'Prior Year - CA2'!H117,0)</f>
        <v>0</v>
      </c>
      <c r="I117" s="514">
        <f>IF('Prior Year - CA2'!I117&gt;0,('CA2 Detail'!I117-'Prior Year - CA2'!I117)/'Prior Year - CA2'!I117,0)</f>
        <v>0</v>
      </c>
      <c r="J117" s="514">
        <f>IF('Prior Year - CA2'!J117&gt;0,('CA2 Detail'!J117-'Prior Year - CA2'!J117)/'Prior Year - CA2'!J117,0)</f>
        <v>0</v>
      </c>
      <c r="K117" s="514">
        <f>IF('Prior Year - CA2'!K117&gt;0,('CA2 Detail'!K117-'Prior Year - CA2'!K117)/'Prior Year - CA2'!K117,0)</f>
        <v>0</v>
      </c>
      <c r="L117" s="514">
        <f>IF('Prior Year - CA2'!L117&gt;0,('CA2 Detail'!L117-'Prior Year - CA2'!L117)/'Prior Year - CA2'!L117,0)</f>
        <v>0</v>
      </c>
      <c r="M117" s="514">
        <f>IF('Prior Year - CA2'!M117&gt;0,('CA2 Detail'!M117-'Prior Year - CA2'!M117)/'Prior Year - CA2'!M117,0)</f>
        <v>0</v>
      </c>
      <c r="N117" s="514">
        <f>IF('Prior Year - CA2'!N117&gt;0,('CA2 Detail'!N117-'Prior Year - CA2'!N117)/'Prior Year - CA2'!N117,0)</f>
        <v>0</v>
      </c>
      <c r="O117" s="514">
        <f>IF('Prior Year - CA2'!O117&gt;0,('CA2 Detail'!O117-'Prior Year - CA2'!O117)/'Prior Year - CA2'!O117,0)</f>
        <v>0</v>
      </c>
      <c r="P117" s="514">
        <f>IF('Prior Year - CA2'!P117&gt;0,('CA2 Detail'!P117-'Prior Year - CA2'!P117)/'Prior Year - CA2'!P117,0)</f>
        <v>0</v>
      </c>
      <c r="Q117" s="514">
        <f>IF('Prior Year - CA2'!Q117&gt;0,('CA2 Detail'!Q117-'Prior Year - CA2'!Q117)/'Prior Year - CA2'!Q117,0)</f>
        <v>0</v>
      </c>
      <c r="R117" s="514">
        <f>IF('Prior Year - CA2'!R117&gt;0,('CA2 Detail'!R117-'Prior Year - CA2'!R117)/'Prior Year - CA2'!R117,0)</f>
        <v>0</v>
      </c>
      <c r="S117" s="514">
        <f>IF('Prior Year - CA2'!S117&gt;0,('CA2 Detail'!S117-'Prior Year - CA2'!S117)/'Prior Year - CA2'!S117,0)</f>
        <v>0</v>
      </c>
      <c r="T117" s="514">
        <f>IF('Prior Year - CA2'!T117&gt;0,('CA2 Detail'!T117-'Prior Year - CA2'!T117)/'Prior Year - CA2'!T117,0)</f>
        <v>0</v>
      </c>
      <c r="U117" s="514">
        <f>IF('Prior Year - CA2'!U117&gt;0,('CA2 Detail'!U117-'Prior Year - CA2'!U117)/'Prior Year - CA2'!U117,0)</f>
        <v>0</v>
      </c>
      <c r="V117" s="514">
        <f>IF('Prior Year - CA2'!V117&gt;0,('CA2 Detail'!V117-'Prior Year - CA2'!V117)/'Prior Year - CA2'!V117,0)</f>
        <v>0</v>
      </c>
      <c r="W117" s="514">
        <f>IF('Prior Year - CA2'!W117&gt;0,('CA2 Detail'!W117-'Prior Year - CA2'!W117)/'Prior Year - CA2'!W117,0)</f>
        <v>0</v>
      </c>
      <c r="X117" s="514">
        <f>IF('Prior Year - CA2'!X117&gt;0,('CA2 Detail'!X117-'Prior Year - CA2'!X117)/'Prior Year - CA2'!X117,0)</f>
        <v>0</v>
      </c>
      <c r="Y117" s="514">
        <f>IF('Prior Year - CA2'!Y117&gt;0,('CA2 Detail'!Y117-'Prior Year - CA2'!Y117)/'Prior Year - CA2'!Y117,0)</f>
        <v>0</v>
      </c>
      <c r="Z117" s="514">
        <f>IF('Prior Year - CA2'!Z117&gt;0,('CA2 Detail'!Z117-'Prior Year - CA2'!Z117)/'Prior Year - CA2'!Z117,0)</f>
        <v>0</v>
      </c>
      <c r="AA117" s="514">
        <f>IF('Prior Year - CA2'!AA117&gt;0,('CA2 Detail'!AA117-'Prior Year - CA2'!AA117)/'Prior Year - CA2'!AA117,0)</f>
        <v>0</v>
      </c>
      <c r="AB117" s="514">
        <f>IF('Prior Year - CA2'!AB117&gt;0,('CA2 Detail'!AB117-'Prior Year - CA2'!AB117)/'Prior Year - CA2'!AB117,0)</f>
        <v>0</v>
      </c>
      <c r="AC117" s="35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55">
        <f>$P$117+$U$117</f>
        <v>0</v>
      </c>
    </row>
    <row r="118" spans="1:40" ht="15.75">
      <c r="A118" s="39"/>
      <c r="B118" s="509"/>
      <c r="C118" s="509"/>
      <c r="D118" s="509"/>
      <c r="E118" s="509"/>
      <c r="F118" s="509"/>
      <c r="G118" s="509"/>
      <c r="H118" s="509"/>
      <c r="I118" s="509"/>
      <c r="J118" s="509"/>
      <c r="K118" s="509"/>
      <c r="L118" s="510"/>
      <c r="M118" s="510"/>
      <c r="N118" s="510"/>
      <c r="O118" s="510"/>
      <c r="P118" s="510"/>
      <c r="Q118" s="510"/>
      <c r="R118" s="510"/>
      <c r="S118" s="510"/>
      <c r="T118" s="510"/>
      <c r="U118" s="510"/>
      <c r="V118" s="510"/>
      <c r="W118" s="511"/>
      <c r="X118" s="511">
        <f>$B$448</f>
        <v>0</v>
      </c>
      <c r="Y118" s="512"/>
      <c r="Z118" s="513"/>
      <c r="AA118" s="513"/>
      <c r="AB118" s="513"/>
      <c r="AC118" s="35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</row>
    <row r="119" spans="1:40" ht="16.5" thickBot="1">
      <c r="A119" s="39" t="s">
        <v>64</v>
      </c>
      <c r="B119" s="514">
        <f>IF('Prior Year - CA2'!B119&gt;0,('CA2 Detail'!B119-'Prior Year - CA2'!B119)/'Prior Year - CA2'!B119,0)</f>
        <v>0</v>
      </c>
      <c r="C119" s="514">
        <f>IF('Prior Year - CA2'!C119&gt;0,('CA2 Detail'!C119-'Prior Year - CA2'!C119)/'Prior Year - CA2'!C119,0)</f>
        <v>0</v>
      </c>
      <c r="D119" s="514">
        <f>IF('Prior Year - CA2'!D119&gt;0,('CA2 Detail'!D119-'Prior Year - CA2'!D119)/'Prior Year - CA2'!D119,0)</f>
        <v>0</v>
      </c>
      <c r="E119" s="514">
        <f>IF('Prior Year - CA2'!E119&gt;0,('CA2 Detail'!E119-'Prior Year - CA2'!E119)/'Prior Year - CA2'!E119,0)</f>
        <v>0</v>
      </c>
      <c r="F119" s="514">
        <f>IF('Prior Year - CA2'!F119&gt;0,('CA2 Detail'!F119-'Prior Year - CA2'!F119)/'Prior Year - CA2'!F119,0)</f>
        <v>0</v>
      </c>
      <c r="G119" s="514">
        <f>IF('Prior Year - CA2'!G119&gt;0,('CA2 Detail'!G119-'Prior Year - CA2'!G119)/'Prior Year - CA2'!G119,0)</f>
        <v>0</v>
      </c>
      <c r="H119" s="514">
        <f>IF('Prior Year - CA2'!H119&gt;0,('CA2 Detail'!H119-'Prior Year - CA2'!H119)/'Prior Year - CA2'!H119,0)</f>
        <v>0</v>
      </c>
      <c r="I119" s="514">
        <f>IF('Prior Year - CA2'!I119&gt;0,('CA2 Detail'!I119-'Prior Year - CA2'!I119)/'Prior Year - CA2'!I119,0)</f>
        <v>0</v>
      </c>
      <c r="J119" s="514">
        <f>IF('Prior Year - CA2'!J119&gt;0,('CA2 Detail'!J119-'Prior Year - CA2'!J119)/'Prior Year - CA2'!J119,0)</f>
        <v>0</v>
      </c>
      <c r="K119" s="514">
        <f>IF('Prior Year - CA2'!K119&gt;0,('CA2 Detail'!K119-'Prior Year - CA2'!K119)/'Prior Year - CA2'!K119,0)</f>
        <v>0</v>
      </c>
      <c r="L119" s="514">
        <f>IF('Prior Year - CA2'!L119&gt;0,('CA2 Detail'!L119-'Prior Year - CA2'!L119)/'Prior Year - CA2'!L119,0)</f>
        <v>0</v>
      </c>
      <c r="M119" s="514">
        <f>IF('Prior Year - CA2'!M119&gt;0,('CA2 Detail'!M119-'Prior Year - CA2'!M119)/'Prior Year - CA2'!M119,0)</f>
        <v>0</v>
      </c>
      <c r="N119" s="514">
        <f>IF('Prior Year - CA2'!N119&gt;0,('CA2 Detail'!N119-'Prior Year - CA2'!N119)/'Prior Year - CA2'!N119,0)</f>
        <v>0</v>
      </c>
      <c r="O119" s="514">
        <f>IF('Prior Year - CA2'!O119&gt;0,('CA2 Detail'!O119-'Prior Year - CA2'!O119)/'Prior Year - CA2'!O119,0)</f>
        <v>0</v>
      </c>
      <c r="P119" s="514">
        <f>IF('Prior Year - CA2'!P119&gt;0,('CA2 Detail'!P119-'Prior Year - CA2'!P119)/'Prior Year - CA2'!P119,0)</f>
        <v>0</v>
      </c>
      <c r="Q119" s="514">
        <f>IF('Prior Year - CA2'!Q119&gt;0,('CA2 Detail'!Q119-'Prior Year - CA2'!Q119)/'Prior Year - CA2'!Q119,0)</f>
        <v>0</v>
      </c>
      <c r="R119" s="514">
        <f>IF('Prior Year - CA2'!R119&gt;0,('CA2 Detail'!R119-'Prior Year - CA2'!R119)/'Prior Year - CA2'!R119,0)</f>
        <v>0</v>
      </c>
      <c r="S119" s="514">
        <f>IF('Prior Year - CA2'!S119&gt;0,('CA2 Detail'!S119-'Prior Year - CA2'!S119)/'Prior Year - CA2'!S119,0)</f>
        <v>0</v>
      </c>
      <c r="T119" s="514">
        <f>IF('Prior Year - CA2'!T119&gt;0,('CA2 Detail'!T119-'Prior Year - CA2'!T119)/'Prior Year - CA2'!T119,0)</f>
        <v>0</v>
      </c>
      <c r="U119" s="514">
        <f>IF('Prior Year - CA2'!U119&gt;0,('CA2 Detail'!U119-'Prior Year - CA2'!U119)/'Prior Year - CA2'!U119,0)</f>
        <v>0</v>
      </c>
      <c r="V119" s="514">
        <f>IF('Prior Year - CA2'!V119&gt;0,('CA2 Detail'!V119-'Prior Year - CA2'!V119)/'Prior Year - CA2'!V119,0)</f>
        <v>0</v>
      </c>
      <c r="W119" s="514">
        <f>IF('Prior Year - CA2'!W119&gt;0,('CA2 Detail'!W119-'Prior Year - CA2'!W119)/'Prior Year - CA2'!W119,0)</f>
        <v>0</v>
      </c>
      <c r="X119" s="514">
        <f>IF('Prior Year - CA2'!X119&gt;0,('CA2 Detail'!X119-'Prior Year - CA2'!X119)/'Prior Year - CA2'!X119,0)</f>
        <v>0</v>
      </c>
      <c r="Y119" s="514">
        <f>IF('Prior Year - CA2'!Y119&gt;0,('CA2 Detail'!Y119-'Prior Year - CA2'!Y119)/'Prior Year - CA2'!Y119,0)</f>
        <v>0</v>
      </c>
      <c r="Z119" s="514">
        <f>IF('Prior Year - CA2'!Z119&gt;0,('CA2 Detail'!Z119-'Prior Year - CA2'!Z119)/'Prior Year - CA2'!Z119,0)</f>
        <v>0</v>
      </c>
      <c r="AA119" s="514">
        <f>IF('Prior Year - CA2'!AA119&gt;0,('CA2 Detail'!AA119-'Prior Year - CA2'!AA119)/'Prior Year - CA2'!AA119,0)</f>
        <v>0</v>
      </c>
      <c r="AB119" s="547">
        <f>IF('Prior Year - CA2'!AB119&gt;0,('CA2 Detail'!AB119-'Prior Year - CA2'!AB119)/'Prior Year - CA2'!AB119,0)</f>
        <v>0</v>
      </c>
      <c r="AC119" s="35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</row>
    <row r="120" spans="1:40" ht="16.5" thickTop="1">
      <c r="A120" s="48" t="s">
        <v>65</v>
      </c>
      <c r="B120" s="30"/>
      <c r="C120" s="32"/>
      <c r="D120" s="32"/>
      <c r="E120" s="32"/>
      <c r="F120" s="32"/>
      <c r="G120" s="32"/>
      <c r="H120" s="32"/>
      <c r="I120" s="32"/>
      <c r="J120" s="32"/>
      <c r="K120" s="58" t="s">
        <v>141</v>
      </c>
      <c r="L120" s="32"/>
      <c r="M120" s="32"/>
      <c r="N120" s="59"/>
      <c r="O120" s="32"/>
      <c r="P120" s="32"/>
      <c r="Q120" s="32"/>
      <c r="R120" s="32"/>
      <c r="S120" s="32"/>
      <c r="T120" s="32"/>
      <c r="U120" s="32"/>
      <c r="V120" s="90">
        <f>IF('Prior Year - CA2'!V120&gt;0,('CA2 Detail'!V120-'Prior Year - CA2'!V120)/'Prior Year - CA2'!V120,0)</f>
        <v>0</v>
      </c>
      <c r="W120" s="49"/>
      <c r="X120" s="59"/>
      <c r="Y120" s="60"/>
      <c r="Z120" s="61"/>
      <c r="AA120" s="61"/>
      <c r="AB120" s="61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</row>
    <row r="121" spans="1:40" ht="16.5" thickBot="1">
      <c r="A121" s="39" t="s">
        <v>66</v>
      </c>
      <c r="B121" s="35"/>
      <c r="C121" s="36"/>
      <c r="D121" s="36"/>
      <c r="E121" s="36"/>
      <c r="F121" s="36"/>
      <c r="G121" s="36"/>
      <c r="H121" s="36"/>
      <c r="I121" s="36"/>
      <c r="J121" s="36"/>
      <c r="K121" s="36"/>
      <c r="L121" s="55"/>
      <c r="M121" s="55" t="s">
        <v>141</v>
      </c>
      <c r="N121" s="36"/>
      <c r="O121" s="36"/>
      <c r="P121" s="36"/>
      <c r="Q121" s="36"/>
      <c r="R121" s="36"/>
      <c r="S121" s="36"/>
      <c r="T121" s="36"/>
      <c r="U121" s="36"/>
      <c r="V121" s="90">
        <f>IF('Prior Year - CA2'!V121&gt;0,('CA2 Detail'!V121-'Prior Year - CA2'!V121)/'Prior Year - CA2'!V121,0)</f>
        <v>0</v>
      </c>
      <c r="W121" s="51"/>
      <c r="X121" s="55"/>
      <c r="Y121" s="62"/>
      <c r="Z121" s="63"/>
      <c r="AA121" s="63"/>
      <c r="AB121" s="63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</row>
    <row r="122" spans="1:40" ht="15.75" thickTop="1">
      <c r="A122" s="64" t="s">
        <v>67</v>
      </c>
      <c r="B122" s="65" t="s">
        <v>142</v>
      </c>
      <c r="C122" s="65" t="s">
        <v>152</v>
      </c>
      <c r="D122" s="65" t="s">
        <v>160</v>
      </c>
      <c r="E122" s="65" t="s">
        <v>168</v>
      </c>
      <c r="F122" s="65" t="s">
        <v>175</v>
      </c>
      <c r="G122" s="65" t="s">
        <v>178</v>
      </c>
      <c r="H122" s="65" t="s">
        <v>183</v>
      </c>
      <c r="I122" s="65" t="s">
        <v>186</v>
      </c>
      <c r="J122" s="65" t="s">
        <v>190</v>
      </c>
      <c r="K122" s="65" t="s">
        <v>193</v>
      </c>
      <c r="L122" s="65" t="s">
        <v>210</v>
      </c>
      <c r="M122" s="65" t="s">
        <v>220</v>
      </c>
      <c r="N122" s="65" t="s">
        <v>224</v>
      </c>
      <c r="O122" s="65" t="s">
        <v>230</v>
      </c>
      <c r="P122" s="65" t="s">
        <v>234</v>
      </c>
      <c r="Q122" s="65" t="s">
        <v>238</v>
      </c>
      <c r="R122" s="65" t="s">
        <v>239</v>
      </c>
      <c r="S122" s="65" t="s">
        <v>240</v>
      </c>
      <c r="T122" s="65" t="s">
        <v>241</v>
      </c>
      <c r="U122" s="65" t="s">
        <v>252</v>
      </c>
      <c r="V122" s="64" t="s">
        <v>256</v>
      </c>
      <c r="W122" s="65" t="s">
        <v>259</v>
      </c>
      <c r="X122" s="65" t="s">
        <v>161</v>
      </c>
      <c r="Y122" s="66" t="s">
        <v>274</v>
      </c>
      <c r="Z122" s="66" t="s">
        <v>275</v>
      </c>
      <c r="AA122" s="66" t="s">
        <v>276</v>
      </c>
      <c r="AB122" s="66" t="s">
        <v>277</v>
      </c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</row>
    <row r="123" spans="1:40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</row>
    <row r="124" spans="1:40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55"/>
      <c r="V124" s="55"/>
      <c r="W124" s="55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</row>
    <row r="125" spans="1:40" ht="15.75" thickBo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</row>
    <row r="126" spans="1:40" ht="16.5" thickTop="1">
      <c r="A126" s="33" t="str">
        <f>$A$1</f>
        <v>% CHANGE FROM PRIOR YEAR</v>
      </c>
      <c r="B126" s="48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2"/>
      <c r="N126" s="930"/>
      <c r="O126" s="67">
        <v>1</v>
      </c>
      <c r="P126" s="36"/>
      <c r="Q126" s="36"/>
      <c r="R126" s="36"/>
      <c r="S126" s="36"/>
      <c r="T126" s="36" t="s">
        <v>141</v>
      </c>
      <c r="U126" s="55" t="s">
        <v>141</v>
      </c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</row>
    <row r="127" spans="1:40" ht="15.75">
      <c r="A127" s="38" t="str">
        <f>A2</f>
        <v>Select College Name</v>
      </c>
      <c r="B127" s="39" t="s">
        <v>143</v>
      </c>
      <c r="C127" s="68"/>
      <c r="D127" s="68"/>
      <c r="E127" s="68"/>
      <c r="F127" s="68"/>
      <c r="G127" s="68"/>
      <c r="H127" s="68"/>
      <c r="I127" s="68"/>
      <c r="J127" s="68"/>
      <c r="K127" s="68"/>
      <c r="L127" s="68" t="s">
        <v>211</v>
      </c>
      <c r="M127" s="69"/>
      <c r="N127" s="931"/>
      <c r="O127" s="67">
        <v>2</v>
      </c>
      <c r="P127" s="36"/>
      <c r="Q127" s="36"/>
      <c r="R127" s="36"/>
      <c r="S127" s="36"/>
      <c r="T127" s="36"/>
      <c r="U127" s="55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</row>
    <row r="128" spans="1:40" ht="15.75">
      <c r="A128" s="38" t="str">
        <f>$A$3</f>
        <v>2018-19 TO 2019-20  COST ANALYSIS</v>
      </c>
      <c r="B128" s="42" t="s">
        <v>138</v>
      </c>
      <c r="C128" s="43"/>
      <c r="D128" s="43"/>
      <c r="E128" s="43"/>
      <c r="F128" s="43"/>
      <c r="G128" s="43"/>
      <c r="H128" s="43"/>
      <c r="I128" s="44"/>
      <c r="J128" s="44"/>
      <c r="K128" s="42"/>
      <c r="L128" s="42" t="s">
        <v>212</v>
      </c>
      <c r="M128" s="70"/>
      <c r="N128" s="932"/>
      <c r="O128" s="67">
        <v>3</v>
      </c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</row>
    <row r="129" spans="1:40" ht="15.75">
      <c r="A129" s="38" t="s">
        <v>0</v>
      </c>
      <c r="B129" s="42" t="s">
        <v>139</v>
      </c>
      <c r="C129" s="43"/>
      <c r="D129" s="47" t="s">
        <v>159</v>
      </c>
      <c r="E129" s="43"/>
      <c r="F129" s="47" t="s">
        <v>174</v>
      </c>
      <c r="G129" s="43"/>
      <c r="H129" s="45" t="s">
        <v>136</v>
      </c>
      <c r="I129" s="38" t="s">
        <v>184</v>
      </c>
      <c r="J129" s="38" t="s">
        <v>189</v>
      </c>
      <c r="K129" s="38" t="s">
        <v>136</v>
      </c>
      <c r="L129" s="45" t="s">
        <v>213</v>
      </c>
      <c r="M129" s="46" t="s">
        <v>221</v>
      </c>
      <c r="N129" s="933" t="s">
        <v>225</v>
      </c>
      <c r="O129" s="67">
        <v>4</v>
      </c>
      <c r="P129" s="36"/>
      <c r="Q129" s="36"/>
      <c r="R129" s="36"/>
      <c r="S129" s="36"/>
      <c r="T129" s="36"/>
      <c r="U129" s="36" t="s">
        <v>141</v>
      </c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</row>
    <row r="130" spans="1:40" ht="16.5" thickBot="1">
      <c r="A130" s="38" t="s">
        <v>323</v>
      </c>
      <c r="B130" s="45" t="s">
        <v>140</v>
      </c>
      <c r="C130" s="46" t="s">
        <v>151</v>
      </c>
      <c r="D130" s="46" t="s">
        <v>140</v>
      </c>
      <c r="E130" s="46" t="s">
        <v>151</v>
      </c>
      <c r="F130" s="46" t="s">
        <v>140</v>
      </c>
      <c r="G130" s="46" t="s">
        <v>151</v>
      </c>
      <c r="H130" s="38" t="s">
        <v>182</v>
      </c>
      <c r="I130" s="38" t="s">
        <v>185</v>
      </c>
      <c r="J130" s="38" t="s">
        <v>185</v>
      </c>
      <c r="K130" s="38" t="s">
        <v>194</v>
      </c>
      <c r="L130" s="38" t="s">
        <v>214</v>
      </c>
      <c r="M130" s="41" t="s">
        <v>214</v>
      </c>
      <c r="N130" s="928" t="s">
        <v>226</v>
      </c>
      <c r="O130" s="67">
        <v>5</v>
      </c>
      <c r="P130" s="36"/>
      <c r="Q130" s="36"/>
      <c r="R130" s="36"/>
      <c r="S130" s="36"/>
      <c r="T130" s="36"/>
      <c r="U130" s="36" t="s">
        <v>141</v>
      </c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</row>
    <row r="131" spans="1:40" ht="9.9499999999999993" customHeight="1" thickTop="1">
      <c r="A131" s="30"/>
      <c r="B131" s="522"/>
      <c r="C131" s="522"/>
      <c r="D131" s="522"/>
      <c r="E131" s="522"/>
      <c r="F131" s="522"/>
      <c r="G131" s="522"/>
      <c r="H131" s="522"/>
      <c r="I131" s="522"/>
      <c r="J131" s="522"/>
      <c r="K131" s="523"/>
      <c r="L131" s="522"/>
      <c r="M131" s="522"/>
      <c r="N131" s="522"/>
      <c r="O131" s="67">
        <v>6</v>
      </c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</row>
    <row r="132" spans="1:40" ht="15.75">
      <c r="A132" s="39" t="s">
        <v>68</v>
      </c>
      <c r="B132" s="525"/>
      <c r="C132" s="525"/>
      <c r="D132" s="516"/>
      <c r="E132" s="516"/>
      <c r="F132" s="516"/>
      <c r="G132" s="516"/>
      <c r="H132" s="516"/>
      <c r="I132" s="516"/>
      <c r="J132" s="516"/>
      <c r="K132" s="516"/>
      <c r="L132" s="87"/>
      <c r="M132" s="87"/>
      <c r="N132" s="87"/>
      <c r="O132" s="67">
        <v>7</v>
      </c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</row>
    <row r="133" spans="1:40">
      <c r="A133" s="35" t="s">
        <v>69</v>
      </c>
      <c r="B133" s="526"/>
      <c r="C133" s="526"/>
      <c r="D133" s="514">
        <f>IF('Prior Year - CA2'!D133&gt;0,('CA2 Detail'!D133-'Prior Year - CA2'!D133)/'Prior Year - CA2'!D133,0)</f>
        <v>0</v>
      </c>
      <c r="E133" s="514">
        <f>IF('Prior Year - CA2'!E133&gt;0,('CA2 Detail'!E133-'Prior Year - CA2'!E133)/'Prior Year - CA2'!E133,0)</f>
        <v>0</v>
      </c>
      <c r="F133" s="514">
        <f>IF('Prior Year - CA2'!F133&gt;0,('CA2 Detail'!F133-'Prior Year - CA2'!F133)/'Prior Year - CA2'!F133,0)</f>
        <v>0</v>
      </c>
      <c r="G133" s="514">
        <f>IF('Prior Year - CA2'!G133&gt;0,('CA2 Detail'!G133-'Prior Year - CA2'!G133)/'Prior Year - CA2'!G133,0)</f>
        <v>0</v>
      </c>
      <c r="H133" s="514">
        <f>IF('Prior Year - CA2'!H133&gt;0,('CA2 Detail'!H133-'Prior Year - CA2'!H133)/'Prior Year - CA2'!H133,0)</f>
        <v>0</v>
      </c>
      <c r="I133" s="514">
        <f>IF('Prior Year - CA2'!I133&gt;0,('CA2 Detail'!I133-'Prior Year - CA2'!I133)/'Prior Year - CA2'!I133,0)</f>
        <v>0</v>
      </c>
      <c r="J133" s="514">
        <f>IF('Prior Year - CA2'!J133&gt;0,('CA2 Detail'!J133-'Prior Year - CA2'!J133)/'Prior Year - CA2'!J133,0)</f>
        <v>0</v>
      </c>
      <c r="K133" s="514">
        <f>IF('Prior Year - CA2'!K133&gt;0,('CA2 Detail'!K133-'Prior Year - CA2'!K133)/'Prior Year - CA2'!K133,0)</f>
        <v>0</v>
      </c>
      <c r="L133" s="520" t="s">
        <v>161</v>
      </c>
      <c r="M133" s="520" t="s">
        <v>161</v>
      </c>
      <c r="N133" s="514">
        <f>IF('Prior Year - CA2'!N133&gt;0,('CA2 Detail'!N133-'Prior Year - CA2'!N133)/'Prior Year - CA2'!N133,0)</f>
        <v>0</v>
      </c>
      <c r="O133" s="67">
        <v>8</v>
      </c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</row>
    <row r="134" spans="1:40">
      <c r="A134" s="35" t="s">
        <v>70</v>
      </c>
      <c r="B134" s="526"/>
      <c r="C134" s="526"/>
      <c r="D134" s="514">
        <f>IF('Prior Year - CA2'!D134&gt;0,('CA2 Detail'!D134-'Prior Year - CA2'!D134)/'Prior Year - CA2'!D134,0)</f>
        <v>0</v>
      </c>
      <c r="E134" s="514">
        <f>IF('Prior Year - CA2'!E134&gt;0,('CA2 Detail'!E134-'Prior Year - CA2'!E134)/'Prior Year - CA2'!E134,0)</f>
        <v>0</v>
      </c>
      <c r="F134" s="514">
        <f>IF('Prior Year - CA2'!F134&gt;0,('CA2 Detail'!F134-'Prior Year - CA2'!F134)/'Prior Year - CA2'!F134,0)</f>
        <v>0</v>
      </c>
      <c r="G134" s="514">
        <f>IF('Prior Year - CA2'!G134&gt;0,('CA2 Detail'!G134-'Prior Year - CA2'!G134)/'Prior Year - CA2'!G134,0)</f>
        <v>0</v>
      </c>
      <c r="H134" s="514">
        <f>IF('Prior Year - CA2'!H134&gt;0,('CA2 Detail'!H134-'Prior Year - CA2'!H134)/'Prior Year - CA2'!H134,0)</f>
        <v>0</v>
      </c>
      <c r="I134" s="514">
        <f>IF('Prior Year - CA2'!I134&gt;0,('CA2 Detail'!I134-'Prior Year - CA2'!I134)/'Prior Year - CA2'!I134,0)</f>
        <v>0</v>
      </c>
      <c r="J134" s="514">
        <f>IF('Prior Year - CA2'!J134&gt;0,('CA2 Detail'!J134-'Prior Year - CA2'!J134)/'Prior Year - CA2'!J134,0)</f>
        <v>0</v>
      </c>
      <c r="K134" s="514">
        <f>IF('Prior Year - CA2'!K134&gt;0,('CA2 Detail'!K134-'Prior Year - CA2'!K134)/'Prior Year - CA2'!K134,0)</f>
        <v>0</v>
      </c>
      <c r="L134" s="520" t="s">
        <v>161</v>
      </c>
      <c r="M134" s="520" t="s">
        <v>161</v>
      </c>
      <c r="N134" s="514">
        <f>IF('Prior Year - CA2'!N134&gt;0,('CA2 Detail'!N134-'Prior Year - CA2'!N134)/'Prior Year - CA2'!N134,0)</f>
        <v>0</v>
      </c>
      <c r="O134" s="67">
        <v>9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</row>
    <row r="135" spans="1:40" ht="6.95" customHeight="1">
      <c r="A135" s="39"/>
      <c r="B135" s="527"/>
      <c r="C135" s="527"/>
      <c r="D135" s="511"/>
      <c r="E135" s="511"/>
      <c r="F135" s="511"/>
      <c r="G135" s="511"/>
      <c r="H135" s="511"/>
      <c r="I135" s="511"/>
      <c r="J135" s="511"/>
      <c r="K135" s="511"/>
      <c r="L135" s="510"/>
      <c r="M135" s="510"/>
      <c r="N135" s="510"/>
      <c r="O135" s="67">
        <v>10</v>
      </c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</row>
    <row r="136" spans="1:40" ht="15.75">
      <c r="A136" s="39" t="s">
        <v>71</v>
      </c>
      <c r="B136" s="526"/>
      <c r="C136" s="526"/>
      <c r="D136" s="514">
        <f>IF('Prior Year - CA2'!D136&gt;0,('CA2 Detail'!D136-'Prior Year - CA2'!D136)/'Prior Year - CA2'!D136,0)</f>
        <v>0</v>
      </c>
      <c r="E136" s="514">
        <f>IF('Prior Year - CA2'!E136&gt;0,('CA2 Detail'!E136-'Prior Year - CA2'!E136)/'Prior Year - CA2'!E136,0)</f>
        <v>0</v>
      </c>
      <c r="F136" s="514">
        <f>IF('Prior Year - CA2'!F136&gt;0,('CA2 Detail'!F136-'Prior Year - CA2'!F136)/'Prior Year - CA2'!F136,0)</f>
        <v>0</v>
      </c>
      <c r="G136" s="514">
        <f>IF('Prior Year - CA2'!G136&gt;0,('CA2 Detail'!G136-'Prior Year - CA2'!G136)/'Prior Year - CA2'!G136,0)</f>
        <v>0</v>
      </c>
      <c r="H136" s="514">
        <f>IF('Prior Year - CA2'!H136&gt;0,('CA2 Detail'!H136-'Prior Year - CA2'!H136)/'Prior Year - CA2'!H136,0)</f>
        <v>0</v>
      </c>
      <c r="I136" s="514">
        <f>IF('Prior Year - CA2'!I136&gt;0,('CA2 Detail'!I136-'Prior Year - CA2'!I136)/'Prior Year - CA2'!I136,0)</f>
        <v>0</v>
      </c>
      <c r="J136" s="514">
        <f>IF('Prior Year - CA2'!J136&gt;0,('CA2 Detail'!J136-'Prior Year - CA2'!J136)/'Prior Year - CA2'!J136,0)</f>
        <v>0</v>
      </c>
      <c r="K136" s="514">
        <f>IF('Prior Year - CA2'!K136&gt;0,('CA2 Detail'!K136-'Prior Year - CA2'!K136)/'Prior Year - CA2'!K136,0)</f>
        <v>0</v>
      </c>
      <c r="L136" s="514">
        <f>IF('Prior Year - CA2'!L136&gt;0,('CA2 Detail'!L136-'Prior Year - CA2'!L136)/'Prior Year - CA2'!L136,0)</f>
        <v>0</v>
      </c>
      <c r="M136" s="514">
        <f>IF('Prior Year - CA2'!M136&gt;0,('CA2 Detail'!M136-'Prior Year - CA2'!M136)/'Prior Year - CA2'!M136,0)</f>
        <v>0</v>
      </c>
      <c r="N136" s="514">
        <f>IF('Prior Year - CA2'!N136&gt;0,('CA2 Detail'!N136-'Prior Year - CA2'!N136)/'Prior Year - CA2'!N136,0)</f>
        <v>0</v>
      </c>
      <c r="O136" s="67">
        <v>11</v>
      </c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</row>
    <row r="137" spans="1:40" ht="9.9499999999999993" customHeight="1">
      <c r="A137" s="42"/>
      <c r="B137" s="510"/>
      <c r="C137" s="510"/>
      <c r="D137" s="511"/>
      <c r="E137" s="511"/>
      <c r="F137" s="511"/>
      <c r="G137" s="511"/>
      <c r="H137" s="511"/>
      <c r="I137" s="511"/>
      <c r="J137" s="511"/>
      <c r="K137" s="511"/>
      <c r="L137" s="510"/>
      <c r="M137" s="510"/>
      <c r="N137" s="510"/>
      <c r="O137" s="67">
        <v>12</v>
      </c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</row>
    <row r="138" spans="1:40" ht="15.75">
      <c r="A138" s="39" t="s">
        <v>72</v>
      </c>
      <c r="B138" s="87"/>
      <c r="C138" s="87"/>
      <c r="D138" s="516"/>
      <c r="E138" s="516"/>
      <c r="F138" s="516"/>
      <c r="G138" s="516"/>
      <c r="H138" s="516"/>
      <c r="I138" s="516"/>
      <c r="J138" s="516"/>
      <c r="K138" s="516"/>
      <c r="L138" s="87"/>
      <c r="M138" s="87"/>
      <c r="N138" s="87"/>
      <c r="O138" s="67">
        <v>13</v>
      </c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</row>
    <row r="139" spans="1:40">
      <c r="A139" s="35" t="s">
        <v>73</v>
      </c>
      <c r="B139" s="526"/>
      <c r="C139" s="526"/>
      <c r="D139" s="514">
        <f>IF('Prior Year - CA2'!D139&gt;0,('CA2 Detail'!D139-'Prior Year - CA2'!D139)/'Prior Year - CA2'!D139,0)</f>
        <v>0</v>
      </c>
      <c r="E139" s="514">
        <f>IF('Prior Year - CA2'!E139&gt;0,('CA2 Detail'!E139-'Prior Year - CA2'!E139)/'Prior Year - CA2'!E139,0)</f>
        <v>0</v>
      </c>
      <c r="F139" s="514">
        <f>IF('Prior Year - CA2'!F139&gt;0,('CA2 Detail'!F139-'Prior Year - CA2'!F139)/'Prior Year - CA2'!F139,0)</f>
        <v>0</v>
      </c>
      <c r="G139" s="514">
        <f>IF('Prior Year - CA2'!G139&gt;0,('CA2 Detail'!G139-'Prior Year - CA2'!G139)/'Prior Year - CA2'!G139,0)</f>
        <v>0</v>
      </c>
      <c r="H139" s="514">
        <f>IF('Prior Year - CA2'!H139&gt;0,('CA2 Detail'!H139-'Prior Year - CA2'!H139)/'Prior Year - CA2'!H139,0)</f>
        <v>0</v>
      </c>
      <c r="I139" s="514">
        <f>IF('Prior Year - CA2'!I139&gt;0,('CA2 Detail'!I139-'Prior Year - CA2'!I139)/'Prior Year - CA2'!I139,0)</f>
        <v>0</v>
      </c>
      <c r="J139" s="514">
        <f>IF('Prior Year - CA2'!J139&gt;0,('CA2 Detail'!J139-'Prior Year - CA2'!J139)/'Prior Year - CA2'!J139,0)</f>
        <v>0</v>
      </c>
      <c r="K139" s="514">
        <f>IF('Prior Year - CA2'!K139&gt;0,('CA2 Detail'!K139-'Prior Year - CA2'!K139)/'Prior Year - CA2'!K139,0)</f>
        <v>0</v>
      </c>
      <c r="L139" s="514">
        <f>IF('Prior Year - CA2'!L139&gt;0,('CA2 Detail'!L139-'Prior Year - CA2'!L139)/'Prior Year - CA2'!L139,0)</f>
        <v>0</v>
      </c>
      <c r="M139" s="517" t="s">
        <v>161</v>
      </c>
      <c r="N139" s="520" t="s">
        <v>161</v>
      </c>
      <c r="O139" s="67">
        <v>14</v>
      </c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</row>
    <row r="140" spans="1:40">
      <c r="A140" s="35" t="s">
        <v>74</v>
      </c>
      <c r="B140" s="528"/>
      <c r="C140" s="528"/>
      <c r="D140" s="514">
        <f>IF('Prior Year - CA2'!D140&gt;0,('CA2 Detail'!D140-'Prior Year - CA2'!D140)/'Prior Year - CA2'!D140,0)</f>
        <v>0</v>
      </c>
      <c r="E140" s="514">
        <f>IF('Prior Year - CA2'!E140&gt;0,('CA2 Detail'!E140-'Prior Year - CA2'!E140)/'Prior Year - CA2'!E140,0)</f>
        <v>0</v>
      </c>
      <c r="F140" s="514">
        <f>IF('Prior Year - CA2'!F140&gt;0,('CA2 Detail'!F140-'Prior Year - CA2'!F140)/'Prior Year - CA2'!F140,0)</f>
        <v>0</v>
      </c>
      <c r="G140" s="514">
        <f>IF('Prior Year - CA2'!G140&gt;0,('CA2 Detail'!G140-'Prior Year - CA2'!G140)/'Prior Year - CA2'!G140,0)</f>
        <v>0</v>
      </c>
      <c r="H140" s="514">
        <f>IF('Prior Year - CA2'!H140&gt;0,('CA2 Detail'!H140-'Prior Year - CA2'!H140)/'Prior Year - CA2'!H140,0)</f>
        <v>0</v>
      </c>
      <c r="I140" s="514">
        <f>IF('Prior Year - CA2'!I140&gt;0,('CA2 Detail'!I140-'Prior Year - CA2'!I140)/'Prior Year - CA2'!I140,0)</f>
        <v>0</v>
      </c>
      <c r="J140" s="514">
        <f>IF('Prior Year - CA2'!J140&gt;0,('CA2 Detail'!J140-'Prior Year - CA2'!J140)/'Prior Year - CA2'!J140,0)</f>
        <v>0</v>
      </c>
      <c r="K140" s="514">
        <f>IF('Prior Year - CA2'!K140&gt;0,('CA2 Detail'!K140-'Prior Year - CA2'!K140)/'Prior Year - CA2'!K140,0)</f>
        <v>0</v>
      </c>
      <c r="L140" s="517" t="s">
        <v>161</v>
      </c>
      <c r="M140" s="514">
        <f>IF('Prior Year - CA2'!M140&gt;0,('CA2 Detail'!M140-'Prior Year - CA2'!M140)/'Prior Year - CA2'!M140,0)</f>
        <v>0</v>
      </c>
      <c r="N140" s="520" t="s">
        <v>161</v>
      </c>
      <c r="O140" s="67">
        <v>15</v>
      </c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</row>
    <row r="141" spans="1:40">
      <c r="A141" s="35" t="s">
        <v>75</v>
      </c>
      <c r="B141" s="528"/>
      <c r="C141" s="528"/>
      <c r="D141" s="514">
        <f>IF('Prior Year - CA2'!D141&gt;0,('CA2 Detail'!D141-'Prior Year - CA2'!D141)/'Prior Year - CA2'!D141,0)</f>
        <v>0</v>
      </c>
      <c r="E141" s="514">
        <f>IF('Prior Year - CA2'!E141&gt;0,('CA2 Detail'!E141-'Prior Year - CA2'!E141)/'Prior Year - CA2'!E141,0)</f>
        <v>0</v>
      </c>
      <c r="F141" s="514">
        <f>IF('Prior Year - CA2'!F141&gt;0,('CA2 Detail'!F141-'Prior Year - CA2'!F141)/'Prior Year - CA2'!F141,0)</f>
        <v>0</v>
      </c>
      <c r="G141" s="514">
        <f>IF('Prior Year - CA2'!G141&gt;0,('CA2 Detail'!G141-'Prior Year - CA2'!G141)/'Prior Year - CA2'!G141,0)</f>
        <v>0</v>
      </c>
      <c r="H141" s="514">
        <f>IF('Prior Year - CA2'!H141&gt;0,('CA2 Detail'!H141-'Prior Year - CA2'!H141)/'Prior Year - CA2'!H141,0)</f>
        <v>0</v>
      </c>
      <c r="I141" s="514">
        <f>IF('Prior Year - CA2'!I141&gt;0,('CA2 Detail'!I141-'Prior Year - CA2'!I141)/'Prior Year - CA2'!I141,0)</f>
        <v>0</v>
      </c>
      <c r="J141" s="514">
        <f>IF('Prior Year - CA2'!J141&gt;0,('CA2 Detail'!J141-'Prior Year - CA2'!J141)/'Prior Year - CA2'!J141,0)</f>
        <v>0</v>
      </c>
      <c r="K141" s="514">
        <f>IF('Prior Year - CA2'!K141&gt;0,('CA2 Detail'!K141-'Prior Year - CA2'!K141)/'Prior Year - CA2'!K141,0)</f>
        <v>0</v>
      </c>
      <c r="L141" s="514">
        <f>IF('Prior Year - CA2'!L141&gt;0,('CA2 Detail'!L141-'Prior Year - CA2'!L141)/'Prior Year - CA2'!L141,0)</f>
        <v>0</v>
      </c>
      <c r="M141" s="517" t="s">
        <v>161</v>
      </c>
      <c r="N141" s="520" t="s">
        <v>161</v>
      </c>
      <c r="O141" s="67">
        <v>16</v>
      </c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</row>
    <row r="142" spans="1:40">
      <c r="A142" s="35" t="s">
        <v>76</v>
      </c>
      <c r="B142" s="528"/>
      <c r="C142" s="528"/>
      <c r="D142" s="514">
        <f>IF('Prior Year - CA2'!D142&gt;0,('CA2 Detail'!D142-'Prior Year - CA2'!D142)/'Prior Year - CA2'!D142,0)</f>
        <v>0</v>
      </c>
      <c r="E142" s="514">
        <f>IF('Prior Year - CA2'!E142&gt;0,('CA2 Detail'!E142-'Prior Year - CA2'!E142)/'Prior Year - CA2'!E142,0)</f>
        <v>0</v>
      </c>
      <c r="F142" s="514">
        <f>IF('Prior Year - CA2'!F142&gt;0,('CA2 Detail'!F142-'Prior Year - CA2'!F142)/'Prior Year - CA2'!F142,0)</f>
        <v>0</v>
      </c>
      <c r="G142" s="514">
        <f>IF('Prior Year - CA2'!G142&gt;0,('CA2 Detail'!G142-'Prior Year - CA2'!G142)/'Prior Year - CA2'!G142,0)</f>
        <v>0</v>
      </c>
      <c r="H142" s="514">
        <f>IF('Prior Year - CA2'!H142&gt;0,('CA2 Detail'!H142-'Prior Year - CA2'!H142)/'Prior Year - CA2'!H142,0)</f>
        <v>0</v>
      </c>
      <c r="I142" s="514">
        <f>IF('Prior Year - CA2'!I142&gt;0,('CA2 Detail'!I142-'Prior Year - CA2'!I142)/'Prior Year - CA2'!I142,0)</f>
        <v>0</v>
      </c>
      <c r="J142" s="514">
        <f>IF('Prior Year - CA2'!J142&gt;0,('CA2 Detail'!J142-'Prior Year - CA2'!J142)/'Prior Year - CA2'!J142,0)</f>
        <v>0</v>
      </c>
      <c r="K142" s="514">
        <f>IF('Prior Year - CA2'!K142&gt;0,('CA2 Detail'!K142-'Prior Year - CA2'!K142)/'Prior Year - CA2'!K142,0)</f>
        <v>0</v>
      </c>
      <c r="L142" s="514">
        <f>IF('Prior Year - CA2'!L142&gt;0,('CA2 Detail'!L142-'Prior Year - CA2'!L142)/'Prior Year - CA2'!L142,0)</f>
        <v>0</v>
      </c>
      <c r="M142" s="517" t="s">
        <v>161</v>
      </c>
      <c r="N142" s="520" t="s">
        <v>161</v>
      </c>
      <c r="O142" s="67">
        <v>17</v>
      </c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</row>
    <row r="143" spans="1:40">
      <c r="A143" s="35" t="s">
        <v>77</v>
      </c>
      <c r="B143" s="528"/>
      <c r="C143" s="528"/>
      <c r="D143" s="514">
        <f>IF('Prior Year - CA2'!D143&gt;0,('CA2 Detail'!D143-'Prior Year - CA2'!D143)/'Prior Year - CA2'!D143,0)</f>
        <v>0</v>
      </c>
      <c r="E143" s="514">
        <f>IF('Prior Year - CA2'!E143&gt;0,('CA2 Detail'!E143-'Prior Year - CA2'!E143)/'Prior Year - CA2'!E143,0)</f>
        <v>0</v>
      </c>
      <c r="F143" s="514">
        <f>IF('Prior Year - CA2'!F143&gt;0,('CA2 Detail'!F143-'Prior Year - CA2'!F143)/'Prior Year - CA2'!F143,0)</f>
        <v>0</v>
      </c>
      <c r="G143" s="514">
        <f>IF('Prior Year - CA2'!G143&gt;0,('CA2 Detail'!G143-'Prior Year - CA2'!G143)/'Prior Year - CA2'!G143,0)</f>
        <v>0</v>
      </c>
      <c r="H143" s="514">
        <f>IF('Prior Year - CA2'!H143&gt;0,('CA2 Detail'!H143-'Prior Year - CA2'!H143)/'Prior Year - CA2'!H143,0)</f>
        <v>0</v>
      </c>
      <c r="I143" s="514">
        <f>IF('Prior Year - CA2'!I143&gt;0,('CA2 Detail'!I143-'Prior Year - CA2'!I143)/'Prior Year - CA2'!I143,0)</f>
        <v>0</v>
      </c>
      <c r="J143" s="514">
        <f>IF('Prior Year - CA2'!J143&gt;0,('CA2 Detail'!J143-'Prior Year - CA2'!J143)/'Prior Year - CA2'!J143,0)</f>
        <v>0</v>
      </c>
      <c r="K143" s="514">
        <f>IF('Prior Year - CA2'!K143&gt;0,('CA2 Detail'!K143-'Prior Year - CA2'!K143)/'Prior Year - CA2'!K143,0)</f>
        <v>0</v>
      </c>
      <c r="L143" s="514">
        <f>IF('Prior Year - CA2'!L143&gt;0,('CA2 Detail'!L143-'Prior Year - CA2'!L143)/'Prior Year - CA2'!L143,0)</f>
        <v>0</v>
      </c>
      <c r="M143" s="517" t="s">
        <v>161</v>
      </c>
      <c r="N143" s="520" t="s">
        <v>161</v>
      </c>
      <c r="O143" s="67">
        <v>18</v>
      </c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</row>
    <row r="144" spans="1:40">
      <c r="A144" s="35" t="s">
        <v>78</v>
      </c>
      <c r="B144" s="528"/>
      <c r="C144" s="528"/>
      <c r="D144" s="514">
        <f>IF('Prior Year - CA2'!D144&gt;0,('CA2 Detail'!D144-'Prior Year - CA2'!D144)/'Prior Year - CA2'!D144,0)</f>
        <v>0</v>
      </c>
      <c r="E144" s="514">
        <f>IF('Prior Year - CA2'!E144&gt;0,('CA2 Detail'!E144-'Prior Year - CA2'!E144)/'Prior Year - CA2'!E144,0)</f>
        <v>0</v>
      </c>
      <c r="F144" s="514">
        <f>IF('Prior Year - CA2'!F144&gt;0,('CA2 Detail'!F144-'Prior Year - CA2'!F144)/'Prior Year - CA2'!F144,0)</f>
        <v>0</v>
      </c>
      <c r="G144" s="514">
        <f>IF('Prior Year - CA2'!G144&gt;0,('CA2 Detail'!G144-'Prior Year - CA2'!G144)/'Prior Year - CA2'!G144,0)</f>
        <v>0</v>
      </c>
      <c r="H144" s="514">
        <f>IF('Prior Year - CA2'!H144&gt;0,('CA2 Detail'!H144-'Prior Year - CA2'!H144)/'Prior Year - CA2'!H144,0)</f>
        <v>0</v>
      </c>
      <c r="I144" s="514">
        <f>IF('Prior Year - CA2'!I144&gt;0,('CA2 Detail'!I144-'Prior Year - CA2'!I144)/'Prior Year - CA2'!I144,0)</f>
        <v>0</v>
      </c>
      <c r="J144" s="514">
        <f>IF('Prior Year - CA2'!J144&gt;0,('CA2 Detail'!J144-'Prior Year - CA2'!J144)/'Prior Year - CA2'!J144,0)</f>
        <v>0</v>
      </c>
      <c r="K144" s="514">
        <f>IF('Prior Year - CA2'!K144&gt;0,('CA2 Detail'!K144-'Prior Year - CA2'!K144)/'Prior Year - CA2'!K144,0)</f>
        <v>0</v>
      </c>
      <c r="L144" s="514">
        <f>IF('Prior Year - CA2'!L144&gt;0,('CA2 Detail'!L144-'Prior Year - CA2'!L144)/'Prior Year - CA2'!L144,0)</f>
        <v>0</v>
      </c>
      <c r="M144" s="517" t="s">
        <v>161</v>
      </c>
      <c r="N144" s="520" t="s">
        <v>161</v>
      </c>
      <c r="O144" s="67">
        <v>19</v>
      </c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</row>
    <row r="145" spans="1:40">
      <c r="A145" s="35" t="s">
        <v>79</v>
      </c>
      <c r="B145" s="528"/>
      <c r="C145" s="528"/>
      <c r="D145" s="514">
        <f>IF('Prior Year - CA2'!D145&gt;0,('CA2 Detail'!D145-'Prior Year - CA2'!D145)/'Prior Year - CA2'!D145,0)</f>
        <v>0</v>
      </c>
      <c r="E145" s="514">
        <f>IF('Prior Year - CA2'!E145&gt;0,('CA2 Detail'!E145-'Prior Year - CA2'!E145)/'Prior Year - CA2'!E145,0)</f>
        <v>0</v>
      </c>
      <c r="F145" s="514">
        <f>IF('Prior Year - CA2'!F145&gt;0,('CA2 Detail'!F145-'Prior Year - CA2'!F145)/'Prior Year - CA2'!F145,0)</f>
        <v>0</v>
      </c>
      <c r="G145" s="514">
        <f>IF('Prior Year - CA2'!G145&gt;0,('CA2 Detail'!G145-'Prior Year - CA2'!G145)/'Prior Year - CA2'!G145,0)</f>
        <v>0</v>
      </c>
      <c r="H145" s="514">
        <f>IF('Prior Year - CA2'!H145&gt;0,('CA2 Detail'!H145-'Prior Year - CA2'!H145)/'Prior Year - CA2'!H145,0)</f>
        <v>0</v>
      </c>
      <c r="I145" s="514">
        <f>IF('Prior Year - CA2'!I145&gt;0,('CA2 Detail'!I145-'Prior Year - CA2'!I145)/'Prior Year - CA2'!I145,0)</f>
        <v>0</v>
      </c>
      <c r="J145" s="514">
        <f>IF('Prior Year - CA2'!J145&gt;0,('CA2 Detail'!J145-'Prior Year - CA2'!J145)/'Prior Year - CA2'!J145,0)</f>
        <v>0</v>
      </c>
      <c r="K145" s="514">
        <f>IF('Prior Year - CA2'!K145&gt;0,('CA2 Detail'!K145-'Prior Year - CA2'!K145)/'Prior Year - CA2'!K145,0)</f>
        <v>0</v>
      </c>
      <c r="L145" s="514">
        <f>IF('Prior Year - CA2'!L145&gt;0,('CA2 Detail'!L145-'Prior Year - CA2'!L145)/'Prior Year - CA2'!L145,0)</f>
        <v>0</v>
      </c>
      <c r="M145" s="514">
        <f>IF('Prior Year - CA2'!M145&gt;0,('CA2 Detail'!M145-'Prior Year - CA2'!M145)/'Prior Year - CA2'!M145,0)</f>
        <v>0</v>
      </c>
      <c r="N145" s="520" t="s">
        <v>161</v>
      </c>
      <c r="O145" s="67">
        <v>20</v>
      </c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</row>
    <row r="146" spans="1:40" ht="6.95" customHeight="1">
      <c r="A146" s="35"/>
      <c r="B146" s="510"/>
      <c r="C146" s="510"/>
      <c r="D146" s="511"/>
      <c r="E146" s="511"/>
      <c r="F146" s="511"/>
      <c r="G146" s="511"/>
      <c r="H146" s="511"/>
      <c r="I146" s="511"/>
      <c r="J146" s="511"/>
      <c r="K146" s="511"/>
      <c r="L146" s="510"/>
      <c r="M146" s="510"/>
      <c r="N146" s="510"/>
      <c r="O146" s="67">
        <v>21</v>
      </c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</row>
    <row r="147" spans="1:40" ht="15.75">
      <c r="A147" s="39" t="s">
        <v>80</v>
      </c>
      <c r="B147" s="526"/>
      <c r="C147" s="526"/>
      <c r="D147" s="514">
        <f>IF('Prior Year - CA2'!D147&gt;0,('CA2 Detail'!D147-'Prior Year - CA2'!D147)/'Prior Year - CA2'!D147,0)</f>
        <v>0</v>
      </c>
      <c r="E147" s="514">
        <f>IF('Prior Year - CA2'!E147&gt;0,('CA2 Detail'!E147-'Prior Year - CA2'!E147)/'Prior Year - CA2'!E147,0)</f>
        <v>0</v>
      </c>
      <c r="F147" s="514">
        <f>IF('Prior Year - CA2'!F147&gt;0,('CA2 Detail'!F147-'Prior Year - CA2'!F147)/'Prior Year - CA2'!F147,0)</f>
        <v>0</v>
      </c>
      <c r="G147" s="514">
        <f>IF('Prior Year - CA2'!G147&gt;0,('CA2 Detail'!G147-'Prior Year - CA2'!G147)/'Prior Year - CA2'!G147,0)</f>
        <v>0</v>
      </c>
      <c r="H147" s="514">
        <f>IF('Prior Year - CA2'!H147&gt;0,('CA2 Detail'!H147-'Prior Year - CA2'!H147)/'Prior Year - CA2'!H147,0)</f>
        <v>0</v>
      </c>
      <c r="I147" s="514">
        <f>IF('Prior Year - CA2'!I147&gt;0,('CA2 Detail'!I147-'Prior Year - CA2'!I147)/'Prior Year - CA2'!I147,0)</f>
        <v>0</v>
      </c>
      <c r="J147" s="514">
        <f>IF('Prior Year - CA2'!J147&gt;0,('CA2 Detail'!J147-'Prior Year - CA2'!J147)/'Prior Year - CA2'!J147,0)</f>
        <v>0</v>
      </c>
      <c r="K147" s="514">
        <f>IF('Prior Year - CA2'!K147&gt;0,('CA2 Detail'!K147-'Prior Year - CA2'!K147)/'Prior Year - CA2'!K147,0)</f>
        <v>0</v>
      </c>
      <c r="L147" s="514">
        <f>IF('Prior Year - CA2'!L147&gt;0,('CA2 Detail'!L147-'Prior Year - CA2'!L147)/'Prior Year - CA2'!L147,0)</f>
        <v>0</v>
      </c>
      <c r="M147" s="514">
        <f>IF('Prior Year - CA2'!M147&gt;0,('CA2 Detail'!M147-'Prior Year - CA2'!M147)/'Prior Year - CA2'!M147,0)</f>
        <v>0</v>
      </c>
      <c r="N147" s="514">
        <f>IF('Prior Year - CA2'!N147&gt;0,('CA2 Detail'!N147-'Prior Year - CA2'!N147)/'Prior Year - CA2'!N147,0)</f>
        <v>0</v>
      </c>
      <c r="O147" s="67">
        <v>22</v>
      </c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</row>
    <row r="148" spans="1:40" ht="9.9499999999999993" customHeight="1">
      <c r="A148" s="42"/>
      <c r="B148" s="510"/>
      <c r="C148" s="510"/>
      <c r="D148" s="511"/>
      <c r="E148" s="511"/>
      <c r="F148" s="511"/>
      <c r="G148" s="511"/>
      <c r="H148" s="511"/>
      <c r="I148" s="511"/>
      <c r="J148" s="511"/>
      <c r="K148" s="511"/>
      <c r="L148" s="510"/>
      <c r="M148" s="510"/>
      <c r="N148" s="510"/>
      <c r="O148" s="67">
        <v>23</v>
      </c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</row>
    <row r="149" spans="1:40" ht="15.75">
      <c r="A149" s="39" t="s">
        <v>81</v>
      </c>
      <c r="B149" s="87"/>
      <c r="C149" s="87"/>
      <c r="D149" s="516"/>
      <c r="E149" s="516"/>
      <c r="F149" s="516"/>
      <c r="G149" s="516"/>
      <c r="H149" s="516"/>
      <c r="I149" s="516"/>
      <c r="J149" s="516"/>
      <c r="K149" s="516"/>
      <c r="L149" s="87"/>
      <c r="M149" s="87"/>
      <c r="N149" s="87"/>
      <c r="O149" s="67">
        <v>24</v>
      </c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</row>
    <row r="150" spans="1:40">
      <c r="A150" s="35" t="s">
        <v>82</v>
      </c>
      <c r="B150" s="526"/>
      <c r="C150" s="526"/>
      <c r="D150" s="514">
        <f>IF('Prior Year - CA2'!D150&gt;0,('CA2 Detail'!D150-'Prior Year - CA2'!D150)/'Prior Year - CA2'!D150,0)</f>
        <v>0</v>
      </c>
      <c r="E150" s="514">
        <f>IF('Prior Year - CA2'!E150&gt;0,('CA2 Detail'!E150-'Prior Year - CA2'!E150)/'Prior Year - CA2'!E150,0)</f>
        <v>0</v>
      </c>
      <c r="F150" s="514">
        <f>IF('Prior Year - CA2'!F150&gt;0,('CA2 Detail'!F150-'Prior Year - CA2'!F150)/'Prior Year - CA2'!F150,0)</f>
        <v>0</v>
      </c>
      <c r="G150" s="514">
        <f>IF('Prior Year - CA2'!G150&gt;0,('CA2 Detail'!G150-'Prior Year - CA2'!G150)/'Prior Year - CA2'!G150,0)</f>
        <v>0</v>
      </c>
      <c r="H150" s="514">
        <f>IF('Prior Year - CA2'!H150&gt;0,('CA2 Detail'!H150-'Prior Year - CA2'!H150)/'Prior Year - CA2'!H150,0)</f>
        <v>0</v>
      </c>
      <c r="I150" s="514">
        <f>IF('Prior Year - CA2'!I150&gt;0,('CA2 Detail'!I150-'Prior Year - CA2'!I150)/'Prior Year - CA2'!I150,0)</f>
        <v>0</v>
      </c>
      <c r="J150" s="514">
        <f>IF('Prior Year - CA2'!J150&gt;0,('CA2 Detail'!J150-'Prior Year - CA2'!J150)/'Prior Year - CA2'!J150,0)</f>
        <v>0</v>
      </c>
      <c r="K150" s="514">
        <f>IF('Prior Year - CA2'!K150&gt;0,('CA2 Detail'!K150-'Prior Year - CA2'!K150)/'Prior Year - CA2'!K150,0)</f>
        <v>0</v>
      </c>
      <c r="L150" s="520" t="s">
        <v>161</v>
      </c>
      <c r="M150" s="514">
        <f>IF('Prior Year - CA2'!M150&gt;0,('CA2 Detail'!M150-'Prior Year - CA2'!M150)/'Prior Year - CA2'!M150,0)</f>
        <v>0</v>
      </c>
      <c r="N150" s="520" t="s">
        <v>161</v>
      </c>
      <c r="O150" s="67">
        <v>25</v>
      </c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</row>
    <row r="151" spans="1:40">
      <c r="A151" s="35" t="s">
        <v>83</v>
      </c>
      <c r="B151" s="528"/>
      <c r="C151" s="528"/>
      <c r="D151" s="514">
        <f>IF('Prior Year - CA2'!D151&gt;0,('CA2 Detail'!D151-'Prior Year - CA2'!D151)/'Prior Year - CA2'!D151,0)</f>
        <v>0</v>
      </c>
      <c r="E151" s="514">
        <f>IF('Prior Year - CA2'!E151&gt;0,('CA2 Detail'!E151-'Prior Year - CA2'!E151)/'Prior Year - CA2'!E151,0)</f>
        <v>0</v>
      </c>
      <c r="F151" s="514">
        <f>IF('Prior Year - CA2'!F151&gt;0,('CA2 Detail'!F151-'Prior Year - CA2'!F151)/'Prior Year - CA2'!F151,0)</f>
        <v>0</v>
      </c>
      <c r="G151" s="514">
        <f>IF('Prior Year - CA2'!G151&gt;0,('CA2 Detail'!G151-'Prior Year - CA2'!G151)/'Prior Year - CA2'!G151,0)</f>
        <v>0</v>
      </c>
      <c r="H151" s="514">
        <f>IF('Prior Year - CA2'!H151&gt;0,('CA2 Detail'!H151-'Prior Year - CA2'!H151)/'Prior Year - CA2'!H151,0)</f>
        <v>0</v>
      </c>
      <c r="I151" s="514">
        <f>IF('Prior Year - CA2'!I151&gt;0,('CA2 Detail'!I151-'Prior Year - CA2'!I151)/'Prior Year - CA2'!I151,0)</f>
        <v>0</v>
      </c>
      <c r="J151" s="514">
        <f>IF('Prior Year - CA2'!J151&gt;0,('CA2 Detail'!J151-'Prior Year - CA2'!J151)/'Prior Year - CA2'!J151,0)</f>
        <v>0</v>
      </c>
      <c r="K151" s="514">
        <f>IF('Prior Year - CA2'!K151&gt;0,('CA2 Detail'!K151-'Prior Year - CA2'!K151)/'Prior Year - CA2'!K151,0)</f>
        <v>0</v>
      </c>
      <c r="L151" s="520" t="s">
        <v>161</v>
      </c>
      <c r="M151" s="520" t="s">
        <v>161</v>
      </c>
      <c r="N151" s="514">
        <f>IF('Prior Year - CA2'!N151&gt;0,('CA2 Detail'!N151-'Prior Year - CA2'!N151)/'Prior Year - CA2'!N151,0)</f>
        <v>0</v>
      </c>
      <c r="O151" s="67">
        <v>26</v>
      </c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</row>
    <row r="152" spans="1:40">
      <c r="A152" s="35" t="s">
        <v>84</v>
      </c>
      <c r="B152" s="528"/>
      <c r="C152" s="528"/>
      <c r="D152" s="514">
        <f>IF('Prior Year - CA2'!D152&gt;0,('CA2 Detail'!D152-'Prior Year - CA2'!D152)/'Prior Year - CA2'!D152,0)</f>
        <v>0</v>
      </c>
      <c r="E152" s="514">
        <f>IF('Prior Year - CA2'!E152&gt;0,('CA2 Detail'!E152-'Prior Year - CA2'!E152)/'Prior Year - CA2'!E152,0)</f>
        <v>0</v>
      </c>
      <c r="F152" s="514">
        <f>IF('Prior Year - CA2'!F152&gt;0,('CA2 Detail'!F152-'Prior Year - CA2'!F152)/'Prior Year - CA2'!F152,0)</f>
        <v>0</v>
      </c>
      <c r="G152" s="514">
        <f>IF('Prior Year - CA2'!G152&gt;0,('CA2 Detail'!G152-'Prior Year - CA2'!G152)/'Prior Year - CA2'!G152,0)</f>
        <v>0</v>
      </c>
      <c r="H152" s="514">
        <f>IF('Prior Year - CA2'!H152&gt;0,('CA2 Detail'!H152-'Prior Year - CA2'!H152)/'Prior Year - CA2'!H152,0)</f>
        <v>0</v>
      </c>
      <c r="I152" s="514">
        <f>IF('Prior Year - CA2'!I152&gt;0,('CA2 Detail'!I152-'Prior Year - CA2'!I152)/'Prior Year - CA2'!I152,0)</f>
        <v>0</v>
      </c>
      <c r="J152" s="514">
        <f>IF('Prior Year - CA2'!J152&gt;0,('CA2 Detail'!J152-'Prior Year - CA2'!J152)/'Prior Year - CA2'!J152,0)</f>
        <v>0</v>
      </c>
      <c r="K152" s="514">
        <f>IF('Prior Year - CA2'!K152&gt;0,('CA2 Detail'!K152-'Prior Year - CA2'!K152)/'Prior Year - CA2'!K152,0)</f>
        <v>0</v>
      </c>
      <c r="L152" s="514">
        <f>IF('Prior Year - CA2'!L152&gt;0,('CA2 Detail'!L152-'Prior Year - CA2'!L152)/'Prior Year - CA2'!L152,0)</f>
        <v>0</v>
      </c>
      <c r="M152" s="517" t="s">
        <v>161</v>
      </c>
      <c r="N152" s="520" t="s">
        <v>161</v>
      </c>
      <c r="O152" s="67">
        <v>27</v>
      </c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</row>
    <row r="153" spans="1:40">
      <c r="A153" s="35" t="s">
        <v>85</v>
      </c>
      <c r="B153" s="528"/>
      <c r="C153" s="528"/>
      <c r="D153" s="514">
        <f>IF('Prior Year - CA2'!D153&gt;0,('CA2 Detail'!D153-'Prior Year - CA2'!D153)/'Prior Year - CA2'!D153,0)</f>
        <v>0</v>
      </c>
      <c r="E153" s="514">
        <f>IF('Prior Year - CA2'!E153&gt;0,('CA2 Detail'!E153-'Prior Year - CA2'!E153)/'Prior Year - CA2'!E153,0)</f>
        <v>0</v>
      </c>
      <c r="F153" s="514">
        <f>IF('Prior Year - CA2'!F153&gt;0,('CA2 Detail'!F153-'Prior Year - CA2'!F153)/'Prior Year - CA2'!F153,0)</f>
        <v>0</v>
      </c>
      <c r="G153" s="514">
        <f>IF('Prior Year - CA2'!G153&gt;0,('CA2 Detail'!G153-'Prior Year - CA2'!G153)/'Prior Year - CA2'!G153,0)</f>
        <v>0</v>
      </c>
      <c r="H153" s="514">
        <f>IF('Prior Year - CA2'!H153&gt;0,('CA2 Detail'!H153-'Prior Year - CA2'!H153)/'Prior Year - CA2'!H153,0)</f>
        <v>0</v>
      </c>
      <c r="I153" s="514">
        <f>IF('Prior Year - CA2'!I153&gt;0,('CA2 Detail'!I153-'Prior Year - CA2'!I153)/'Prior Year - CA2'!I153,0)</f>
        <v>0</v>
      </c>
      <c r="J153" s="514">
        <f>IF('Prior Year - CA2'!J153&gt;0,('CA2 Detail'!J153-'Prior Year - CA2'!J153)/'Prior Year - CA2'!J153,0)</f>
        <v>0</v>
      </c>
      <c r="K153" s="514">
        <f>IF('Prior Year - CA2'!K153&gt;0,('CA2 Detail'!K153-'Prior Year - CA2'!K153)/'Prior Year - CA2'!K153,0)</f>
        <v>0</v>
      </c>
      <c r="L153" s="514">
        <f>IF('Prior Year - CA2'!L153&gt;0,('CA2 Detail'!L153-'Prior Year - CA2'!L153)/'Prior Year - CA2'!L153,0)</f>
        <v>0</v>
      </c>
      <c r="M153" s="517" t="s">
        <v>161</v>
      </c>
      <c r="N153" s="520" t="s">
        <v>161</v>
      </c>
      <c r="O153" s="67">
        <v>28</v>
      </c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</row>
    <row r="154" spans="1:40">
      <c r="A154" s="35" t="s">
        <v>86</v>
      </c>
      <c r="B154" s="528"/>
      <c r="C154" s="528"/>
      <c r="D154" s="514">
        <f>IF('Prior Year - CA2'!D154&gt;0,('CA2 Detail'!D154-'Prior Year - CA2'!D154)/'Prior Year - CA2'!D154,0)</f>
        <v>0</v>
      </c>
      <c r="E154" s="514">
        <f>IF('Prior Year - CA2'!E154&gt;0,('CA2 Detail'!E154-'Prior Year - CA2'!E154)/'Prior Year - CA2'!E154,0)</f>
        <v>0</v>
      </c>
      <c r="F154" s="514">
        <f>IF('Prior Year - CA2'!F154&gt;0,('CA2 Detail'!F154-'Prior Year - CA2'!F154)/'Prior Year - CA2'!F154,0)</f>
        <v>0</v>
      </c>
      <c r="G154" s="514">
        <f>IF('Prior Year - CA2'!G154&gt;0,('CA2 Detail'!G154-'Prior Year - CA2'!G154)/'Prior Year - CA2'!G154,0)</f>
        <v>0</v>
      </c>
      <c r="H154" s="514">
        <f>IF('Prior Year - CA2'!H154&gt;0,('CA2 Detail'!H154-'Prior Year - CA2'!H154)/'Prior Year - CA2'!H154,0)</f>
        <v>0</v>
      </c>
      <c r="I154" s="514">
        <f>IF('Prior Year - CA2'!I154&gt;0,('CA2 Detail'!I154-'Prior Year - CA2'!I154)/'Prior Year - CA2'!I154,0)</f>
        <v>0</v>
      </c>
      <c r="J154" s="514">
        <f>IF('Prior Year - CA2'!J154&gt;0,('CA2 Detail'!J154-'Prior Year - CA2'!J154)/'Prior Year - CA2'!J154,0)</f>
        <v>0</v>
      </c>
      <c r="K154" s="514">
        <f>IF('Prior Year - CA2'!K154&gt;0,('CA2 Detail'!K154-'Prior Year - CA2'!K154)/'Prior Year - CA2'!K154,0)</f>
        <v>0</v>
      </c>
      <c r="L154" s="514">
        <f>IF('Prior Year - CA2'!L154&gt;0,('CA2 Detail'!L154-'Prior Year - CA2'!L154)/'Prior Year - CA2'!L154,0)</f>
        <v>0</v>
      </c>
      <c r="M154" s="517" t="s">
        <v>161</v>
      </c>
      <c r="N154" s="520" t="s">
        <v>161</v>
      </c>
      <c r="O154" s="67">
        <v>29</v>
      </c>
      <c r="P154" s="55" t="s">
        <v>141</v>
      </c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</row>
    <row r="155" spans="1:40">
      <c r="A155" s="35" t="s">
        <v>87</v>
      </c>
      <c r="B155" s="528"/>
      <c r="C155" s="528"/>
      <c r="D155" s="514">
        <f>IF('Prior Year - CA2'!D155&gt;0,('CA2 Detail'!D155-'Prior Year - CA2'!D155)/'Prior Year - CA2'!D155,0)</f>
        <v>0</v>
      </c>
      <c r="E155" s="514">
        <f>IF('Prior Year - CA2'!E155&gt;0,('CA2 Detail'!E155-'Prior Year - CA2'!E155)/'Prior Year - CA2'!E155,0)</f>
        <v>0</v>
      </c>
      <c r="F155" s="514">
        <f>IF('Prior Year - CA2'!F155&gt;0,('CA2 Detail'!F155-'Prior Year - CA2'!F155)/'Prior Year - CA2'!F155,0)</f>
        <v>0</v>
      </c>
      <c r="G155" s="514">
        <f>IF('Prior Year - CA2'!G155&gt;0,('CA2 Detail'!G155-'Prior Year - CA2'!G155)/'Prior Year - CA2'!G155,0)</f>
        <v>0</v>
      </c>
      <c r="H155" s="514">
        <f>IF('Prior Year - CA2'!H155&gt;0,('CA2 Detail'!H155-'Prior Year - CA2'!H155)/'Prior Year - CA2'!H155,0)</f>
        <v>0</v>
      </c>
      <c r="I155" s="514">
        <f>IF('Prior Year - CA2'!I155&gt;0,('CA2 Detail'!I155-'Prior Year - CA2'!I155)/'Prior Year - CA2'!I155,0)</f>
        <v>0</v>
      </c>
      <c r="J155" s="514">
        <f>IF('Prior Year - CA2'!J155&gt;0,('CA2 Detail'!J155-'Prior Year - CA2'!J155)/'Prior Year - CA2'!J155,0)</f>
        <v>0</v>
      </c>
      <c r="K155" s="514">
        <f>IF('Prior Year - CA2'!K155&gt;0,('CA2 Detail'!K155-'Prior Year - CA2'!K155)/'Prior Year - CA2'!K155,0)</f>
        <v>0</v>
      </c>
      <c r="L155" s="514">
        <f>IF('Prior Year - CA2'!L155&gt;0,('CA2 Detail'!L155-'Prior Year - CA2'!L155)/'Prior Year - CA2'!L155,0)</f>
        <v>0</v>
      </c>
      <c r="M155" s="517" t="s">
        <v>161</v>
      </c>
      <c r="N155" s="520" t="s">
        <v>161</v>
      </c>
      <c r="O155" s="67">
        <v>30</v>
      </c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</row>
    <row r="156" spans="1:40">
      <c r="A156" s="35" t="s">
        <v>88</v>
      </c>
      <c r="B156" s="528"/>
      <c r="C156" s="528"/>
      <c r="D156" s="514">
        <f>IF('Prior Year - CA2'!D156&gt;0,('CA2 Detail'!D156-'Prior Year - CA2'!D156)/'Prior Year - CA2'!D156,0)</f>
        <v>0</v>
      </c>
      <c r="E156" s="514">
        <f>IF('Prior Year - CA2'!E156&gt;0,('CA2 Detail'!E156-'Prior Year - CA2'!E156)/'Prior Year - CA2'!E156,0)</f>
        <v>0</v>
      </c>
      <c r="F156" s="514">
        <f>IF('Prior Year - CA2'!F156&gt;0,('CA2 Detail'!F156-'Prior Year - CA2'!F156)/'Prior Year - CA2'!F156,0)</f>
        <v>0</v>
      </c>
      <c r="G156" s="514">
        <f>IF('Prior Year - CA2'!G156&gt;0,('CA2 Detail'!G156-'Prior Year - CA2'!G156)/'Prior Year - CA2'!G156,0)</f>
        <v>0</v>
      </c>
      <c r="H156" s="514">
        <f>IF('Prior Year - CA2'!H156&gt;0,('CA2 Detail'!H156-'Prior Year - CA2'!H156)/'Prior Year - CA2'!H156,0)</f>
        <v>0</v>
      </c>
      <c r="I156" s="514">
        <f>IF('Prior Year - CA2'!I156&gt;0,('CA2 Detail'!I156-'Prior Year - CA2'!I156)/'Prior Year - CA2'!I156,0)</f>
        <v>0</v>
      </c>
      <c r="J156" s="514">
        <f>IF('Prior Year - CA2'!J156&gt;0,('CA2 Detail'!J156-'Prior Year - CA2'!J156)/'Prior Year - CA2'!J156,0)</f>
        <v>0</v>
      </c>
      <c r="K156" s="514">
        <f>IF('Prior Year - CA2'!K156&gt;0,('CA2 Detail'!K156-'Prior Year - CA2'!K156)/'Prior Year - CA2'!K156,0)</f>
        <v>0</v>
      </c>
      <c r="L156" s="520" t="s">
        <v>161</v>
      </c>
      <c r="M156" s="520" t="s">
        <v>161</v>
      </c>
      <c r="N156" s="514">
        <f>IF('Prior Year - CA2'!N156&gt;0,('CA2 Detail'!N156-'Prior Year - CA2'!N156)/'Prior Year - CA2'!N156,0)</f>
        <v>0</v>
      </c>
      <c r="O156" s="67">
        <v>31</v>
      </c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</row>
    <row r="157" spans="1:40">
      <c r="A157" s="35" t="s">
        <v>89</v>
      </c>
      <c r="B157" s="528"/>
      <c r="C157" s="528"/>
      <c r="D157" s="514">
        <f>IF('Prior Year - CA2'!D157&gt;0,('CA2 Detail'!D157-'Prior Year - CA2'!D157)/'Prior Year - CA2'!D157,0)</f>
        <v>0</v>
      </c>
      <c r="E157" s="514">
        <f>IF('Prior Year - CA2'!E157&gt;0,('CA2 Detail'!E157-'Prior Year - CA2'!E157)/'Prior Year - CA2'!E157,0)</f>
        <v>0</v>
      </c>
      <c r="F157" s="514">
        <f>IF('Prior Year - CA2'!F157&gt;0,('CA2 Detail'!F157-'Prior Year - CA2'!F157)/'Prior Year - CA2'!F157,0)</f>
        <v>0</v>
      </c>
      <c r="G157" s="514">
        <f>IF('Prior Year - CA2'!G157&gt;0,('CA2 Detail'!G157-'Prior Year - CA2'!G157)/'Prior Year - CA2'!G157,0)</f>
        <v>0</v>
      </c>
      <c r="H157" s="514">
        <f>IF('Prior Year - CA2'!H157&gt;0,('CA2 Detail'!H157-'Prior Year - CA2'!H157)/'Prior Year - CA2'!H157,0)</f>
        <v>0</v>
      </c>
      <c r="I157" s="514">
        <f>IF('Prior Year - CA2'!I157&gt;0,('CA2 Detail'!I157-'Prior Year - CA2'!I157)/'Prior Year - CA2'!I157,0)</f>
        <v>0</v>
      </c>
      <c r="J157" s="514">
        <f>IF('Prior Year - CA2'!J157&gt;0,('CA2 Detail'!J157-'Prior Year - CA2'!J157)/'Prior Year - CA2'!J157,0)</f>
        <v>0</v>
      </c>
      <c r="K157" s="514">
        <f>IF('Prior Year - CA2'!K157&gt;0,('CA2 Detail'!K157-'Prior Year - CA2'!K157)/'Prior Year - CA2'!K157,0)</f>
        <v>0</v>
      </c>
      <c r="L157" s="514">
        <f>IF('Prior Year - CA2'!L157&gt;0,('CA2 Detail'!L157-'Prior Year - CA2'!L157)/'Prior Year - CA2'!L157,0)</f>
        <v>0</v>
      </c>
      <c r="M157" s="517" t="s">
        <v>161</v>
      </c>
      <c r="N157" s="520" t="s">
        <v>161</v>
      </c>
      <c r="O157" s="67">
        <v>32</v>
      </c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</row>
    <row r="158" spans="1:40">
      <c r="A158" s="35" t="s">
        <v>90</v>
      </c>
      <c r="B158" s="528"/>
      <c r="C158" s="528"/>
      <c r="D158" s="514">
        <f>IF('Prior Year - CA2'!D158&gt;0,('CA2 Detail'!D158-'Prior Year - CA2'!D158)/'Prior Year - CA2'!D158,0)</f>
        <v>0</v>
      </c>
      <c r="E158" s="514">
        <f>IF('Prior Year - CA2'!E158&gt;0,('CA2 Detail'!E158-'Prior Year - CA2'!E158)/'Prior Year - CA2'!E158,0)</f>
        <v>0</v>
      </c>
      <c r="F158" s="514">
        <f>IF('Prior Year - CA2'!F158&gt;0,('CA2 Detail'!F158-'Prior Year - CA2'!F158)/'Prior Year - CA2'!F158,0)</f>
        <v>0</v>
      </c>
      <c r="G158" s="514">
        <f>IF('Prior Year - CA2'!G158&gt;0,('CA2 Detail'!G158-'Prior Year - CA2'!G158)/'Prior Year - CA2'!G158,0)</f>
        <v>0</v>
      </c>
      <c r="H158" s="514">
        <f>IF('Prior Year - CA2'!H158&gt;0,('CA2 Detail'!H158-'Prior Year - CA2'!H158)/'Prior Year - CA2'!H158,0)</f>
        <v>0</v>
      </c>
      <c r="I158" s="514">
        <f>IF('Prior Year - CA2'!I158&gt;0,('CA2 Detail'!I158-'Prior Year - CA2'!I158)/'Prior Year - CA2'!I158,0)</f>
        <v>0</v>
      </c>
      <c r="J158" s="514">
        <f>IF('Prior Year - CA2'!J158&gt;0,('CA2 Detail'!J158-'Prior Year - CA2'!J158)/'Prior Year - CA2'!J158,0)</f>
        <v>0</v>
      </c>
      <c r="K158" s="514">
        <f>IF('Prior Year - CA2'!K158&gt;0,('CA2 Detail'!K158-'Prior Year - CA2'!K158)/'Prior Year - CA2'!K158,0)</f>
        <v>0</v>
      </c>
      <c r="L158" s="514">
        <f>IF('Prior Year - CA2'!L158&gt;0,('CA2 Detail'!L158-'Prior Year - CA2'!L158)/'Prior Year - CA2'!L158,0)</f>
        <v>0</v>
      </c>
      <c r="M158" s="520" t="s">
        <v>161</v>
      </c>
      <c r="N158" s="520" t="s">
        <v>161</v>
      </c>
      <c r="O158" s="67">
        <v>33</v>
      </c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</row>
    <row r="159" spans="1:40">
      <c r="A159" s="35" t="s">
        <v>91</v>
      </c>
      <c r="B159" s="528"/>
      <c r="C159" s="528"/>
      <c r="D159" s="514">
        <f>IF('Prior Year - CA2'!D159&gt;0,('CA2 Detail'!D159-'Prior Year - CA2'!D159)/'Prior Year - CA2'!D159,0)</f>
        <v>0</v>
      </c>
      <c r="E159" s="514">
        <f>IF('Prior Year - CA2'!E159&gt;0,('CA2 Detail'!E159-'Prior Year - CA2'!E159)/'Prior Year - CA2'!E159,0)</f>
        <v>0</v>
      </c>
      <c r="F159" s="514">
        <f>IF('Prior Year - CA2'!F159&gt;0,('CA2 Detail'!F159-'Prior Year - CA2'!F159)/'Prior Year - CA2'!F159,0)</f>
        <v>0</v>
      </c>
      <c r="G159" s="514">
        <f>IF('Prior Year - CA2'!G159&gt;0,('CA2 Detail'!G159-'Prior Year - CA2'!G159)/'Prior Year - CA2'!G159,0)</f>
        <v>0</v>
      </c>
      <c r="H159" s="514">
        <f>IF('Prior Year - CA2'!H159&gt;0,('CA2 Detail'!H159-'Prior Year - CA2'!H159)/'Prior Year - CA2'!H159,0)</f>
        <v>0</v>
      </c>
      <c r="I159" s="514">
        <f>IF('Prior Year - CA2'!I159&gt;0,('CA2 Detail'!I159-'Prior Year - CA2'!I159)/'Prior Year - CA2'!I159,0)</f>
        <v>0</v>
      </c>
      <c r="J159" s="514">
        <f>IF('Prior Year - CA2'!J159&gt;0,('CA2 Detail'!J159-'Prior Year - CA2'!J159)/'Prior Year - CA2'!J159,0)</f>
        <v>0</v>
      </c>
      <c r="K159" s="514">
        <f>IF('Prior Year - CA2'!K159&gt;0,('CA2 Detail'!K159-'Prior Year - CA2'!K159)/'Prior Year - CA2'!K159,0)</f>
        <v>0</v>
      </c>
      <c r="L159" s="514">
        <f>IF('Prior Year - CA2'!L159&gt;0,('CA2 Detail'!L159-'Prior Year - CA2'!L159)/'Prior Year - CA2'!L159,0)</f>
        <v>0</v>
      </c>
      <c r="M159" s="517" t="s">
        <v>161</v>
      </c>
      <c r="N159" s="520" t="s">
        <v>161</v>
      </c>
      <c r="O159" s="67">
        <v>34</v>
      </c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</row>
    <row r="160" spans="1:40" ht="6.95" customHeight="1">
      <c r="A160" s="35"/>
      <c r="B160" s="510"/>
      <c r="C160" s="510"/>
      <c r="D160" s="511"/>
      <c r="E160" s="511"/>
      <c r="F160" s="511"/>
      <c r="G160" s="511"/>
      <c r="H160" s="511"/>
      <c r="I160" s="511"/>
      <c r="J160" s="511"/>
      <c r="K160" s="511"/>
      <c r="L160" s="510"/>
      <c r="M160" s="510"/>
      <c r="N160" s="510"/>
      <c r="O160" s="67">
        <v>35</v>
      </c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</row>
    <row r="161" spans="1:40" ht="15.75">
      <c r="A161" s="39" t="s">
        <v>92</v>
      </c>
      <c r="B161" s="526"/>
      <c r="C161" s="526"/>
      <c r="D161" s="514">
        <f>IF('Prior Year - CA2'!D161&gt;0,('CA2 Detail'!D161-'Prior Year - CA2'!D161)/'Prior Year - CA2'!D161,0)</f>
        <v>0</v>
      </c>
      <c r="E161" s="514">
        <f>IF('Prior Year - CA2'!E161&gt;0,('CA2 Detail'!E161-'Prior Year - CA2'!E161)/'Prior Year - CA2'!E161,0)</f>
        <v>0</v>
      </c>
      <c r="F161" s="514">
        <f>IF('Prior Year - CA2'!F161&gt;0,('CA2 Detail'!F161-'Prior Year - CA2'!F161)/'Prior Year - CA2'!F161,0)</f>
        <v>0</v>
      </c>
      <c r="G161" s="514">
        <f>IF('Prior Year - CA2'!G161&gt;0,('CA2 Detail'!G161-'Prior Year - CA2'!G161)/'Prior Year - CA2'!G161,0)</f>
        <v>0</v>
      </c>
      <c r="H161" s="514">
        <f>IF('Prior Year - CA2'!H161&gt;0,('CA2 Detail'!H161-'Prior Year - CA2'!H161)/'Prior Year - CA2'!H161,0)</f>
        <v>0</v>
      </c>
      <c r="I161" s="514">
        <f>IF('Prior Year - CA2'!I161&gt;0,('CA2 Detail'!I161-'Prior Year - CA2'!I161)/'Prior Year - CA2'!I161,0)</f>
        <v>0</v>
      </c>
      <c r="J161" s="514">
        <f>IF('Prior Year - CA2'!J161&gt;0,('CA2 Detail'!J161-'Prior Year - CA2'!J161)/'Prior Year - CA2'!J161,0)</f>
        <v>0</v>
      </c>
      <c r="K161" s="514">
        <f>IF('Prior Year - CA2'!K161&gt;0,('CA2 Detail'!K161-'Prior Year - CA2'!K161)/'Prior Year - CA2'!K161,0)</f>
        <v>0</v>
      </c>
      <c r="L161" s="514">
        <f>IF('Prior Year - CA2'!L161&gt;0,('CA2 Detail'!L161-'Prior Year - CA2'!L161)/'Prior Year - CA2'!L161,0)</f>
        <v>0</v>
      </c>
      <c r="M161" s="514">
        <f>IF('Prior Year - CA2'!M161&gt;0,('CA2 Detail'!M161-'Prior Year - CA2'!M161)/'Prior Year - CA2'!M161,0)</f>
        <v>0</v>
      </c>
      <c r="N161" s="514">
        <f>IF('Prior Year - CA2'!N161&gt;0,('CA2 Detail'!N161-'Prior Year - CA2'!N161)/'Prior Year - CA2'!N161,0)</f>
        <v>0</v>
      </c>
      <c r="O161" s="67">
        <v>36</v>
      </c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</row>
    <row r="162" spans="1:40" ht="9.9499999999999993" customHeight="1">
      <c r="A162" s="42"/>
      <c r="B162" s="529"/>
      <c r="C162" s="529"/>
      <c r="D162" s="511"/>
      <c r="E162" s="511"/>
      <c r="F162" s="511"/>
      <c r="G162" s="511"/>
      <c r="H162" s="511"/>
      <c r="I162" s="511"/>
      <c r="J162" s="511"/>
      <c r="K162" s="511"/>
      <c r="L162" s="511"/>
      <c r="M162" s="511"/>
      <c r="N162" s="511"/>
      <c r="O162" s="67">
        <v>37</v>
      </c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</row>
    <row r="163" spans="1:40" ht="15.75">
      <c r="A163" s="39" t="s">
        <v>93</v>
      </c>
      <c r="B163" s="87"/>
      <c r="C163" s="87"/>
      <c r="D163" s="516"/>
      <c r="E163" s="516"/>
      <c r="F163" s="516"/>
      <c r="G163" s="516"/>
      <c r="H163" s="516"/>
      <c r="I163" s="516"/>
      <c r="J163" s="516"/>
      <c r="K163" s="516"/>
      <c r="L163" s="87"/>
      <c r="M163" s="87"/>
      <c r="N163" s="87"/>
      <c r="O163" s="67">
        <v>38</v>
      </c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</row>
    <row r="164" spans="1:40">
      <c r="A164" s="35" t="s">
        <v>94</v>
      </c>
      <c r="B164" s="526"/>
      <c r="C164" s="526"/>
      <c r="D164" s="514">
        <f>IF('Prior Year - CA2'!D164&gt;0,('CA2 Detail'!D164-'Prior Year - CA2'!D164)/'Prior Year - CA2'!D164,0)</f>
        <v>0</v>
      </c>
      <c r="E164" s="514">
        <f>IF('Prior Year - CA2'!E164&gt;0,('CA2 Detail'!E164-'Prior Year - CA2'!E164)/'Prior Year - CA2'!E164,0)</f>
        <v>0</v>
      </c>
      <c r="F164" s="514">
        <f>IF('Prior Year - CA2'!F164&gt;0,('CA2 Detail'!F164-'Prior Year - CA2'!F164)/'Prior Year - CA2'!F164,0)</f>
        <v>0</v>
      </c>
      <c r="G164" s="514">
        <f>IF('Prior Year - CA2'!G164&gt;0,('CA2 Detail'!G164-'Prior Year - CA2'!G164)/'Prior Year - CA2'!G164,0)</f>
        <v>0</v>
      </c>
      <c r="H164" s="514">
        <f>IF('Prior Year - CA2'!H164&gt;0,('CA2 Detail'!H164-'Prior Year - CA2'!H164)/'Prior Year - CA2'!H164,0)</f>
        <v>0</v>
      </c>
      <c r="I164" s="514">
        <f>IF('Prior Year - CA2'!I164&gt;0,('CA2 Detail'!I164-'Prior Year - CA2'!I164)/'Prior Year - CA2'!I164,0)</f>
        <v>0</v>
      </c>
      <c r="J164" s="514">
        <f>IF('Prior Year - CA2'!J164&gt;0,('CA2 Detail'!J164-'Prior Year - CA2'!J164)/'Prior Year - CA2'!J164,0)</f>
        <v>0</v>
      </c>
      <c r="K164" s="514">
        <f>IF('Prior Year - CA2'!K164&gt;0,('CA2 Detail'!K164-'Prior Year - CA2'!K164)/'Prior Year - CA2'!K164,0)</f>
        <v>0</v>
      </c>
      <c r="L164" s="517" t="s">
        <v>161</v>
      </c>
      <c r="M164" s="514">
        <f>IF('Prior Year - CA2'!M164&gt;0,('CA2 Detail'!M164-'Prior Year - CA2'!M164)/'Prior Year - CA2'!M164,0)</f>
        <v>0</v>
      </c>
      <c r="N164" s="517" t="s">
        <v>161</v>
      </c>
      <c r="O164" s="67">
        <v>39</v>
      </c>
      <c r="P164" s="55" t="s">
        <v>141</v>
      </c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</row>
    <row r="165" spans="1:40">
      <c r="A165" s="35" t="s">
        <v>95</v>
      </c>
      <c r="B165" s="528"/>
      <c r="C165" s="528"/>
      <c r="D165" s="514">
        <f>IF('Prior Year - CA2'!D165&gt;0,('CA2 Detail'!D165-'Prior Year - CA2'!D165)/'Prior Year - CA2'!D165,0)</f>
        <v>0</v>
      </c>
      <c r="E165" s="514">
        <f>IF('Prior Year - CA2'!E165&gt;0,('CA2 Detail'!E165-'Prior Year - CA2'!E165)/'Prior Year - CA2'!E165,0)</f>
        <v>0</v>
      </c>
      <c r="F165" s="514">
        <f>IF('Prior Year - CA2'!F165&gt;0,('CA2 Detail'!F165-'Prior Year - CA2'!F165)/'Prior Year - CA2'!F165,0)</f>
        <v>0</v>
      </c>
      <c r="G165" s="514">
        <f>IF('Prior Year - CA2'!G165&gt;0,('CA2 Detail'!G165-'Prior Year - CA2'!G165)/'Prior Year - CA2'!G165,0)</f>
        <v>0</v>
      </c>
      <c r="H165" s="514">
        <f>IF('Prior Year - CA2'!H165&gt;0,('CA2 Detail'!H165-'Prior Year - CA2'!H165)/'Prior Year - CA2'!H165,0)</f>
        <v>0</v>
      </c>
      <c r="I165" s="514">
        <f>IF('Prior Year - CA2'!I165&gt;0,('CA2 Detail'!I165-'Prior Year - CA2'!I165)/'Prior Year - CA2'!I165,0)</f>
        <v>0</v>
      </c>
      <c r="J165" s="514">
        <f>IF('Prior Year - CA2'!J165&gt;0,('CA2 Detail'!J165-'Prior Year - CA2'!J165)/'Prior Year - CA2'!J165,0)</f>
        <v>0</v>
      </c>
      <c r="K165" s="514">
        <f>IF('Prior Year - CA2'!K165&gt;0,('CA2 Detail'!K165-'Prior Year - CA2'!K165)/'Prior Year - CA2'!K165,0)</f>
        <v>0</v>
      </c>
      <c r="L165" s="514">
        <f>IF('Prior Year - CA2'!L165&gt;0,('CA2 Detail'!L165-'Prior Year - CA2'!L165)/'Prior Year - CA2'!L165,0)</f>
        <v>0</v>
      </c>
      <c r="M165" s="514">
        <f>IF('Prior Year - CA2'!M165&gt;0,('CA2 Detail'!M165-'Prior Year - CA2'!M165)/'Prior Year - CA2'!M165,0)</f>
        <v>0</v>
      </c>
      <c r="N165" s="517" t="s">
        <v>161</v>
      </c>
      <c r="O165" s="67">
        <v>40</v>
      </c>
      <c r="P165" s="55" t="s">
        <v>141</v>
      </c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</row>
    <row r="166" spans="1:40">
      <c r="A166" s="35" t="s">
        <v>96</v>
      </c>
      <c r="B166" s="528"/>
      <c r="C166" s="528"/>
      <c r="D166" s="514">
        <f>IF('Prior Year - CA2'!D166&gt;0,('CA2 Detail'!D166-'Prior Year - CA2'!D166)/'Prior Year - CA2'!D166,0)</f>
        <v>0</v>
      </c>
      <c r="E166" s="514">
        <f>IF('Prior Year - CA2'!E166&gt;0,('CA2 Detail'!E166-'Prior Year - CA2'!E166)/'Prior Year - CA2'!E166,0)</f>
        <v>0</v>
      </c>
      <c r="F166" s="514">
        <f>IF('Prior Year - CA2'!F166&gt;0,('CA2 Detail'!F166-'Prior Year - CA2'!F166)/'Prior Year - CA2'!F166,0)</f>
        <v>0</v>
      </c>
      <c r="G166" s="514">
        <f>IF('Prior Year - CA2'!G166&gt;0,('CA2 Detail'!G166-'Prior Year - CA2'!G166)/'Prior Year - CA2'!G166,0)</f>
        <v>0</v>
      </c>
      <c r="H166" s="514">
        <f>IF('Prior Year - CA2'!H166&gt;0,('CA2 Detail'!H166-'Prior Year - CA2'!H166)/'Prior Year - CA2'!H166,0)</f>
        <v>0</v>
      </c>
      <c r="I166" s="514">
        <f>IF('Prior Year - CA2'!I166&gt;0,('CA2 Detail'!I166-'Prior Year - CA2'!I166)/'Prior Year - CA2'!I166,0)</f>
        <v>0</v>
      </c>
      <c r="J166" s="514">
        <f>IF('Prior Year - CA2'!J166&gt;0,('CA2 Detail'!J166-'Prior Year - CA2'!J166)/'Prior Year - CA2'!J166,0)</f>
        <v>0</v>
      </c>
      <c r="K166" s="514">
        <f>IF('Prior Year - CA2'!K166&gt;0,('CA2 Detail'!K166-'Prior Year - CA2'!K166)/'Prior Year - CA2'!K166,0)</f>
        <v>0</v>
      </c>
      <c r="L166" s="514">
        <f>IF('Prior Year - CA2'!L166&gt;0,('CA2 Detail'!L166-'Prior Year - CA2'!L166)/'Prior Year - CA2'!L166,0)</f>
        <v>0</v>
      </c>
      <c r="M166" s="514">
        <f>IF('Prior Year - CA2'!M166&gt;0,('CA2 Detail'!M166-'Prior Year - CA2'!M166)/'Prior Year - CA2'!M166,0)</f>
        <v>0</v>
      </c>
      <c r="N166" s="517" t="s">
        <v>161</v>
      </c>
      <c r="O166" s="67">
        <v>41</v>
      </c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</row>
    <row r="167" spans="1:40">
      <c r="A167" s="35" t="s">
        <v>97</v>
      </c>
      <c r="B167" s="528"/>
      <c r="C167" s="528"/>
      <c r="D167" s="514">
        <f>IF('Prior Year - CA2'!D167&gt;0,('CA2 Detail'!D167-'Prior Year - CA2'!D167)/'Prior Year - CA2'!D167,0)</f>
        <v>0</v>
      </c>
      <c r="E167" s="514">
        <f>IF('Prior Year - CA2'!E167&gt;0,('CA2 Detail'!E167-'Prior Year - CA2'!E167)/'Prior Year - CA2'!E167,0)</f>
        <v>0</v>
      </c>
      <c r="F167" s="514">
        <f>IF('Prior Year - CA2'!F167&gt;0,('CA2 Detail'!F167-'Prior Year - CA2'!F167)/'Prior Year - CA2'!F167,0)</f>
        <v>0</v>
      </c>
      <c r="G167" s="514">
        <f>IF('Prior Year - CA2'!G167&gt;0,('CA2 Detail'!G167-'Prior Year - CA2'!G167)/'Prior Year - CA2'!G167,0)</f>
        <v>0</v>
      </c>
      <c r="H167" s="514">
        <f>IF('Prior Year - CA2'!H167&gt;0,('CA2 Detail'!H167-'Prior Year - CA2'!H167)/'Prior Year - CA2'!H167,0)</f>
        <v>0</v>
      </c>
      <c r="I167" s="514">
        <f>IF('Prior Year - CA2'!I167&gt;0,('CA2 Detail'!I167-'Prior Year - CA2'!I167)/'Prior Year - CA2'!I167,0)</f>
        <v>0</v>
      </c>
      <c r="J167" s="514">
        <f>IF('Prior Year - CA2'!J167&gt;0,('CA2 Detail'!J167-'Prior Year - CA2'!J167)/'Prior Year - CA2'!J167,0)</f>
        <v>0</v>
      </c>
      <c r="K167" s="514">
        <f>IF('Prior Year - CA2'!K167&gt;0,('CA2 Detail'!K167-'Prior Year - CA2'!K167)/'Prior Year - CA2'!K167,0)</f>
        <v>0</v>
      </c>
      <c r="L167" s="514">
        <f>IF('Prior Year - CA2'!L167&gt;0,('CA2 Detail'!L167-'Prior Year - CA2'!L167)/'Prior Year - CA2'!L167,0)</f>
        <v>0</v>
      </c>
      <c r="M167" s="514">
        <f>IF('Prior Year - CA2'!M167&gt;0,('CA2 Detail'!M167-'Prior Year - CA2'!M167)/'Prior Year - CA2'!M167,0)</f>
        <v>0</v>
      </c>
      <c r="N167" s="517" t="s">
        <v>161</v>
      </c>
      <c r="O167" s="67">
        <v>42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</row>
    <row r="168" spans="1:40">
      <c r="A168" s="35" t="s">
        <v>98</v>
      </c>
      <c r="B168" s="528"/>
      <c r="C168" s="528"/>
      <c r="D168" s="514">
        <f>IF('Prior Year - CA2'!D168&gt;0,('CA2 Detail'!D168-'Prior Year - CA2'!D168)/'Prior Year - CA2'!D168,0)</f>
        <v>0</v>
      </c>
      <c r="E168" s="514">
        <f>IF('Prior Year - CA2'!E168&gt;0,('CA2 Detail'!E168-'Prior Year - CA2'!E168)/'Prior Year - CA2'!E168,0)</f>
        <v>0</v>
      </c>
      <c r="F168" s="514">
        <f>IF('Prior Year - CA2'!F168&gt;0,('CA2 Detail'!F168-'Prior Year - CA2'!F168)/'Prior Year - CA2'!F168,0)</f>
        <v>0</v>
      </c>
      <c r="G168" s="514">
        <f>IF('Prior Year - CA2'!G168&gt;0,('CA2 Detail'!G168-'Prior Year - CA2'!G168)/'Prior Year - CA2'!G168,0)</f>
        <v>0</v>
      </c>
      <c r="H168" s="514">
        <f>IF('Prior Year - CA2'!H168&gt;0,('CA2 Detail'!H168-'Prior Year - CA2'!H168)/'Prior Year - CA2'!H168,0)</f>
        <v>0</v>
      </c>
      <c r="I168" s="514">
        <f>IF('Prior Year - CA2'!I168&gt;0,('CA2 Detail'!I168-'Prior Year - CA2'!I168)/'Prior Year - CA2'!I168,0)</f>
        <v>0</v>
      </c>
      <c r="J168" s="514">
        <f>IF('Prior Year - CA2'!J168&gt;0,('CA2 Detail'!J168-'Prior Year - CA2'!J168)/'Prior Year - CA2'!J168,0)</f>
        <v>0</v>
      </c>
      <c r="K168" s="514">
        <f>IF('Prior Year - CA2'!K168&gt;0,('CA2 Detail'!K168-'Prior Year - CA2'!K168)/'Prior Year - CA2'!K168,0)</f>
        <v>0</v>
      </c>
      <c r="L168" s="514">
        <f>IF('Prior Year - CA2'!L168&gt;0,('CA2 Detail'!L168-'Prior Year - CA2'!L168)/'Prior Year - CA2'!L168,0)</f>
        <v>0</v>
      </c>
      <c r="M168" s="514">
        <f>IF('Prior Year - CA2'!M168&gt;0,('CA2 Detail'!M168-'Prior Year - CA2'!M168)/'Prior Year - CA2'!M168,0)</f>
        <v>0</v>
      </c>
      <c r="N168" s="517" t="s">
        <v>161</v>
      </c>
      <c r="O168" s="67">
        <v>43</v>
      </c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</row>
    <row r="169" spans="1:40">
      <c r="A169" s="35" t="s">
        <v>99</v>
      </c>
      <c r="B169" s="528"/>
      <c r="C169" s="528"/>
      <c r="D169" s="514">
        <f>IF('Prior Year - CA2'!D169&gt;0,('CA2 Detail'!D169-'Prior Year - CA2'!D169)/'Prior Year - CA2'!D169,0)</f>
        <v>0</v>
      </c>
      <c r="E169" s="514">
        <f>IF('Prior Year - CA2'!E169&gt;0,('CA2 Detail'!E169-'Prior Year - CA2'!E169)/'Prior Year - CA2'!E169,0)</f>
        <v>0</v>
      </c>
      <c r="F169" s="514">
        <f>IF('Prior Year - CA2'!F169&gt;0,('CA2 Detail'!F169-'Prior Year - CA2'!F169)/'Prior Year - CA2'!F169,0)</f>
        <v>0</v>
      </c>
      <c r="G169" s="514">
        <f>IF('Prior Year - CA2'!G169&gt;0,('CA2 Detail'!G169-'Prior Year - CA2'!G169)/'Prior Year - CA2'!G169,0)</f>
        <v>0</v>
      </c>
      <c r="H169" s="514">
        <f>IF('Prior Year - CA2'!H169&gt;0,('CA2 Detail'!H169-'Prior Year - CA2'!H169)/'Prior Year - CA2'!H169,0)</f>
        <v>0</v>
      </c>
      <c r="I169" s="514">
        <f>IF('Prior Year - CA2'!I169&gt;0,('CA2 Detail'!I169-'Prior Year - CA2'!I169)/'Prior Year - CA2'!I169,0)</f>
        <v>0</v>
      </c>
      <c r="J169" s="514">
        <f>IF('Prior Year - CA2'!J169&gt;0,('CA2 Detail'!J169-'Prior Year - CA2'!J169)/'Prior Year - CA2'!J169,0)</f>
        <v>0</v>
      </c>
      <c r="K169" s="514">
        <f>IF('Prior Year - CA2'!K169&gt;0,('CA2 Detail'!K169-'Prior Year - CA2'!K169)/'Prior Year - CA2'!K169,0)</f>
        <v>0</v>
      </c>
      <c r="L169" s="514">
        <f>IF('Prior Year - CA2'!L169&gt;0,('CA2 Detail'!L169-'Prior Year - CA2'!L169)/'Prior Year - CA2'!L169,0)</f>
        <v>0</v>
      </c>
      <c r="M169" s="514">
        <f>IF('Prior Year - CA2'!M169&gt;0,('CA2 Detail'!M169-'Prior Year - CA2'!M169)/'Prior Year - CA2'!M169,0)</f>
        <v>0</v>
      </c>
      <c r="N169" s="517" t="s">
        <v>161</v>
      </c>
      <c r="O169" s="67">
        <v>44</v>
      </c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</row>
    <row r="170" spans="1:40">
      <c r="A170" s="35" t="s">
        <v>100</v>
      </c>
      <c r="B170" s="528"/>
      <c r="C170" s="528"/>
      <c r="D170" s="514">
        <f>IF('Prior Year - CA2'!D170&gt;0,('CA2 Detail'!D170-'Prior Year - CA2'!D170)/'Prior Year - CA2'!D170,0)</f>
        <v>0</v>
      </c>
      <c r="E170" s="514">
        <f>IF('Prior Year - CA2'!E170&gt;0,('CA2 Detail'!E170-'Prior Year - CA2'!E170)/'Prior Year - CA2'!E170,0)</f>
        <v>0</v>
      </c>
      <c r="F170" s="514">
        <f>IF('Prior Year - CA2'!F170&gt;0,('CA2 Detail'!F170-'Prior Year - CA2'!F170)/'Prior Year - CA2'!F170,0)</f>
        <v>0</v>
      </c>
      <c r="G170" s="514">
        <f>IF('Prior Year - CA2'!G170&gt;0,('CA2 Detail'!G170-'Prior Year - CA2'!G170)/'Prior Year - CA2'!G170,0)</f>
        <v>0</v>
      </c>
      <c r="H170" s="514">
        <f>IF('Prior Year - CA2'!H170&gt;0,('CA2 Detail'!H170-'Prior Year - CA2'!H170)/'Prior Year - CA2'!H170,0)</f>
        <v>0</v>
      </c>
      <c r="I170" s="514">
        <f>IF('Prior Year - CA2'!I170&gt;0,('CA2 Detail'!I170-'Prior Year - CA2'!I170)/'Prior Year - CA2'!I170,0)</f>
        <v>0</v>
      </c>
      <c r="J170" s="514">
        <f>IF('Prior Year - CA2'!J170&gt;0,('CA2 Detail'!J170-'Prior Year - CA2'!J170)/'Prior Year - CA2'!J170,0)</f>
        <v>0</v>
      </c>
      <c r="K170" s="514">
        <f>IF('Prior Year - CA2'!K170&gt;0,('CA2 Detail'!K170-'Prior Year - CA2'!K170)/'Prior Year - CA2'!K170,0)</f>
        <v>0</v>
      </c>
      <c r="L170" s="517" t="s">
        <v>161</v>
      </c>
      <c r="M170" s="514">
        <f>IF('Prior Year - CA2'!M170&gt;0,('CA2 Detail'!M170-'Prior Year - CA2'!M170)/'Prior Year - CA2'!M170,0)</f>
        <v>0</v>
      </c>
      <c r="N170" s="517" t="s">
        <v>161</v>
      </c>
      <c r="O170" s="67">
        <v>45</v>
      </c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</row>
    <row r="171" spans="1:40">
      <c r="A171" s="35" t="s">
        <v>101</v>
      </c>
      <c r="B171" s="528"/>
      <c r="C171" s="528"/>
      <c r="D171" s="514">
        <f>IF('Prior Year - CA2'!D171&gt;0,('CA2 Detail'!D171-'Prior Year - CA2'!D171)/'Prior Year - CA2'!D171,0)</f>
        <v>0</v>
      </c>
      <c r="E171" s="514">
        <f>IF('Prior Year - CA2'!E171&gt;0,('CA2 Detail'!E171-'Prior Year - CA2'!E171)/'Prior Year - CA2'!E171,0)</f>
        <v>0</v>
      </c>
      <c r="F171" s="514">
        <f>IF('Prior Year - CA2'!F171&gt;0,('CA2 Detail'!F171-'Prior Year - CA2'!F171)/'Prior Year - CA2'!F171,0)</f>
        <v>0</v>
      </c>
      <c r="G171" s="514">
        <f>IF('Prior Year - CA2'!G171&gt;0,('CA2 Detail'!G171-'Prior Year - CA2'!G171)/'Prior Year - CA2'!G171,0)</f>
        <v>0</v>
      </c>
      <c r="H171" s="514">
        <f>IF('Prior Year - CA2'!H171&gt;0,('CA2 Detail'!H171-'Prior Year - CA2'!H171)/'Prior Year - CA2'!H171,0)</f>
        <v>0</v>
      </c>
      <c r="I171" s="514">
        <f>IF('Prior Year - CA2'!I171&gt;0,('CA2 Detail'!I171-'Prior Year - CA2'!I171)/'Prior Year - CA2'!I171,0)</f>
        <v>0</v>
      </c>
      <c r="J171" s="514">
        <f>IF('Prior Year - CA2'!J171&gt;0,('CA2 Detail'!J171-'Prior Year - CA2'!J171)/'Prior Year - CA2'!J171,0)</f>
        <v>0</v>
      </c>
      <c r="K171" s="514">
        <f>IF('Prior Year - CA2'!K171&gt;0,('CA2 Detail'!K171-'Prior Year - CA2'!K171)/'Prior Year - CA2'!K171,0)</f>
        <v>0</v>
      </c>
      <c r="L171" s="514">
        <f>IF('Prior Year - CA2'!L171&gt;0,('CA2 Detail'!L171-'Prior Year - CA2'!L171)/'Prior Year - CA2'!L171,0)</f>
        <v>0</v>
      </c>
      <c r="M171" s="514">
        <f>IF('Prior Year - CA2'!M171&gt;0,('CA2 Detail'!M171-'Prior Year - CA2'!M171)/'Prior Year - CA2'!M171,0)</f>
        <v>0</v>
      </c>
      <c r="N171" s="517" t="s">
        <v>161</v>
      </c>
      <c r="O171" s="67">
        <v>46</v>
      </c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</row>
    <row r="172" spans="1:40" ht="6.95" customHeight="1">
      <c r="A172" s="35"/>
      <c r="B172" s="510"/>
      <c r="C172" s="510"/>
      <c r="D172" s="511"/>
      <c r="E172" s="511"/>
      <c r="F172" s="511"/>
      <c r="G172" s="511"/>
      <c r="H172" s="511"/>
      <c r="I172" s="511"/>
      <c r="J172" s="511"/>
      <c r="K172" s="511"/>
      <c r="L172" s="511"/>
      <c r="M172" s="511"/>
      <c r="N172" s="511"/>
      <c r="O172" s="67">
        <v>47</v>
      </c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</row>
    <row r="173" spans="1:40" ht="15.75">
      <c r="A173" s="39" t="s">
        <v>102</v>
      </c>
      <c r="B173" s="526"/>
      <c r="C173" s="526"/>
      <c r="D173" s="514">
        <f>IF('Prior Year - CA2'!D173&gt;0,('CA2 Detail'!D173-'Prior Year - CA2'!D173)/'Prior Year - CA2'!D173,0)</f>
        <v>0</v>
      </c>
      <c r="E173" s="514">
        <f>IF('Prior Year - CA2'!E173&gt;0,('CA2 Detail'!E173-'Prior Year - CA2'!E173)/'Prior Year - CA2'!E173,0)</f>
        <v>0</v>
      </c>
      <c r="F173" s="514">
        <f>IF('Prior Year - CA2'!F173&gt;0,('CA2 Detail'!F173-'Prior Year - CA2'!F173)/'Prior Year - CA2'!F173,0)</f>
        <v>0</v>
      </c>
      <c r="G173" s="514">
        <f>IF('Prior Year - CA2'!G173&gt;0,('CA2 Detail'!G173-'Prior Year - CA2'!G173)/'Prior Year - CA2'!G173,0)</f>
        <v>0</v>
      </c>
      <c r="H173" s="514">
        <f>IF('Prior Year - CA2'!H173&gt;0,('CA2 Detail'!H173-'Prior Year - CA2'!H173)/'Prior Year - CA2'!H173,0)</f>
        <v>0</v>
      </c>
      <c r="I173" s="514">
        <f>IF('Prior Year - CA2'!I173&gt;0,('CA2 Detail'!I173-'Prior Year - CA2'!I173)/'Prior Year - CA2'!I173,0)</f>
        <v>0</v>
      </c>
      <c r="J173" s="514">
        <f>IF('Prior Year - CA2'!J173&gt;0,('CA2 Detail'!J173-'Prior Year - CA2'!J173)/'Prior Year - CA2'!J173,0)</f>
        <v>0</v>
      </c>
      <c r="K173" s="514">
        <f>IF('Prior Year - CA2'!K173&gt;0,('CA2 Detail'!K173-'Prior Year - CA2'!K173)/'Prior Year - CA2'!K173,0)</f>
        <v>0</v>
      </c>
      <c r="L173" s="514">
        <f>IF('Prior Year - CA2'!L173&gt;0,('CA2 Detail'!L173-'Prior Year - CA2'!L173)/'Prior Year - CA2'!L173,0)</f>
        <v>0</v>
      </c>
      <c r="M173" s="514">
        <f>IF('Prior Year - CA2'!M173&gt;0,('CA2 Detail'!M173-'Prior Year - CA2'!M173)/'Prior Year - CA2'!M173,0)</f>
        <v>0</v>
      </c>
      <c r="N173" s="514">
        <f>IF('Prior Year - CA2'!N173&gt;0,('CA2 Detail'!N173-'Prior Year - CA2'!N173)/'Prior Year - CA2'!N173,0)</f>
        <v>0</v>
      </c>
      <c r="O173" s="67">
        <v>48</v>
      </c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</row>
    <row r="174" spans="1:40" ht="9.9499999999999993" customHeight="1">
      <c r="A174" s="44"/>
      <c r="B174" s="510"/>
      <c r="C174" s="510"/>
      <c r="D174" s="511"/>
      <c r="E174" s="511"/>
      <c r="F174" s="511"/>
      <c r="G174" s="511"/>
      <c r="H174" s="511"/>
      <c r="I174" s="511"/>
      <c r="J174" s="511"/>
      <c r="K174" s="511"/>
      <c r="L174" s="510"/>
      <c r="M174" s="510"/>
      <c r="N174" s="510"/>
      <c r="O174" s="67">
        <v>49</v>
      </c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</row>
    <row r="175" spans="1:40" ht="15.75">
      <c r="A175" s="39" t="s">
        <v>103</v>
      </c>
      <c r="B175" s="87"/>
      <c r="C175" s="87"/>
      <c r="D175" s="516"/>
      <c r="E175" s="516"/>
      <c r="F175" s="516"/>
      <c r="G175" s="516"/>
      <c r="H175" s="516"/>
      <c r="I175" s="516"/>
      <c r="J175" s="516"/>
      <c r="K175" s="516"/>
      <c r="L175" s="87"/>
      <c r="M175" s="87"/>
      <c r="N175" s="87"/>
      <c r="O175" s="67">
        <v>50</v>
      </c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</row>
    <row r="176" spans="1:40">
      <c r="A176" s="940" t="s">
        <v>104</v>
      </c>
      <c r="B176" s="526"/>
      <c r="C176" s="526"/>
      <c r="D176" s="514">
        <f>IF('Prior Year - CA2'!D176&gt;0,('CA2 Detail'!D176-'Prior Year - CA2'!D176)/'Prior Year - CA2'!D176,0)</f>
        <v>0</v>
      </c>
      <c r="E176" s="514">
        <f>IF('Prior Year - CA2'!E176&gt;0,('CA2 Detail'!E176-'Prior Year - CA2'!E176)/'Prior Year - CA2'!E176,0)</f>
        <v>0</v>
      </c>
      <c r="F176" s="514">
        <f>IF('Prior Year - CA2'!F176&gt;0,('CA2 Detail'!F176-'Prior Year - CA2'!F176)/'Prior Year - CA2'!F176,0)</f>
        <v>0</v>
      </c>
      <c r="G176" s="514">
        <f>IF('Prior Year - CA2'!G176&gt;0,('CA2 Detail'!G176-'Prior Year - CA2'!G176)/'Prior Year - CA2'!G176,0)</f>
        <v>0</v>
      </c>
      <c r="H176" s="514">
        <f>IF('Prior Year - CA2'!H176&gt;0,('CA2 Detail'!H176-'Prior Year - CA2'!H176)/'Prior Year - CA2'!H176,0)</f>
        <v>0</v>
      </c>
      <c r="I176" s="514">
        <f>IF('Prior Year - CA2'!I176&gt;0,('CA2 Detail'!I176-'Prior Year - CA2'!I176)/'Prior Year - CA2'!I176,0)</f>
        <v>0</v>
      </c>
      <c r="J176" s="514">
        <f>IF('Prior Year - CA2'!J176&gt;0,('CA2 Detail'!J176-'Prior Year - CA2'!J176)/'Prior Year - CA2'!J176,0)</f>
        <v>0</v>
      </c>
      <c r="K176" s="514">
        <f>IF('Prior Year - CA2'!K176&gt;0,('CA2 Detail'!K176-'Prior Year - CA2'!K176)/'Prior Year - CA2'!K176,0)</f>
        <v>0</v>
      </c>
      <c r="L176" s="514">
        <f>IF('Prior Year - CA2'!L176&gt;0,('CA2 Detail'!L176-'Prior Year - CA2'!L176)/'Prior Year - CA2'!L176,0)</f>
        <v>0</v>
      </c>
      <c r="M176" s="514">
        <f>IF('Prior Year - CA2'!M176&gt;0,('CA2 Detail'!M176-'Prior Year - CA2'!M176)/'Prior Year - CA2'!M176,0)</f>
        <v>0</v>
      </c>
      <c r="N176" s="517" t="s">
        <v>161</v>
      </c>
      <c r="O176" s="67">
        <v>51</v>
      </c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</row>
    <row r="177" spans="1:40">
      <c r="A177" s="940" t="s">
        <v>105</v>
      </c>
      <c r="B177" s="526"/>
      <c r="C177" s="526"/>
      <c r="D177" s="514">
        <f>IF('Prior Year - CA2'!D177&gt;0,('CA2 Detail'!D177-'Prior Year - CA2'!D177)/'Prior Year - CA2'!D177,0)</f>
        <v>0</v>
      </c>
      <c r="E177" s="514">
        <f>IF('Prior Year - CA2'!E177&gt;0,('CA2 Detail'!E177-'Prior Year - CA2'!E177)/'Prior Year - CA2'!E177,0)</f>
        <v>0</v>
      </c>
      <c r="F177" s="514">
        <f>IF('Prior Year - CA2'!F177&gt;0,('CA2 Detail'!F177-'Prior Year - CA2'!F177)/'Prior Year - CA2'!F177,0)</f>
        <v>0</v>
      </c>
      <c r="G177" s="514">
        <f>IF('Prior Year - CA2'!G177&gt;0,('CA2 Detail'!G177-'Prior Year - CA2'!G177)/'Prior Year - CA2'!G177,0)</f>
        <v>0</v>
      </c>
      <c r="H177" s="514">
        <f>IF('Prior Year - CA2'!H177&gt;0,('CA2 Detail'!H177-'Prior Year - CA2'!H177)/'Prior Year - CA2'!H177,0)</f>
        <v>0</v>
      </c>
      <c r="I177" s="514">
        <f>IF('Prior Year - CA2'!I177&gt;0,('CA2 Detail'!I177-'Prior Year - CA2'!I177)/'Prior Year - CA2'!I177,0)</f>
        <v>0</v>
      </c>
      <c r="J177" s="514">
        <f>IF('Prior Year - CA2'!J177&gt;0,('CA2 Detail'!J177-'Prior Year - CA2'!J177)/'Prior Year - CA2'!J177,0)</f>
        <v>0</v>
      </c>
      <c r="K177" s="514">
        <f>IF('Prior Year - CA2'!K177&gt;0,('CA2 Detail'!K177-'Prior Year - CA2'!K177)/'Prior Year - CA2'!K177,0)</f>
        <v>0</v>
      </c>
      <c r="L177" s="514">
        <f>IF('Prior Year - CA2'!L177&gt;0,('CA2 Detail'!L177-'Prior Year - CA2'!L177)/'Prior Year - CA2'!L177,0)</f>
        <v>0</v>
      </c>
      <c r="M177" s="514">
        <f>IF('Prior Year - CA2'!M177&gt;0,('CA2 Detail'!M177-'Prior Year - CA2'!M177)/'Prior Year - CA2'!M177,0)</f>
        <v>0</v>
      </c>
      <c r="N177" s="517" t="s">
        <v>161</v>
      </c>
      <c r="O177" s="67">
        <v>52</v>
      </c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</row>
    <row r="178" spans="1:40">
      <c r="A178" s="940" t="s">
        <v>106</v>
      </c>
      <c r="B178" s="526"/>
      <c r="C178" s="526"/>
      <c r="D178" s="514">
        <f>IF('Prior Year - CA2'!D178&gt;0,('CA2 Detail'!D178-'Prior Year - CA2'!D178)/'Prior Year - CA2'!D178,0)</f>
        <v>0</v>
      </c>
      <c r="E178" s="514">
        <f>IF('Prior Year - CA2'!E178&gt;0,('CA2 Detail'!E178-'Prior Year - CA2'!E178)/'Prior Year - CA2'!E178,0)</f>
        <v>0</v>
      </c>
      <c r="F178" s="514">
        <f>IF('Prior Year - CA2'!F178&gt;0,('CA2 Detail'!F178-'Prior Year - CA2'!F178)/'Prior Year - CA2'!F178,0)</f>
        <v>0</v>
      </c>
      <c r="G178" s="514">
        <f>IF('Prior Year - CA2'!G178&gt;0,('CA2 Detail'!G178-'Prior Year - CA2'!G178)/'Prior Year - CA2'!G178,0)</f>
        <v>0</v>
      </c>
      <c r="H178" s="514">
        <f>IF('Prior Year - CA2'!H178&gt;0,('CA2 Detail'!H178-'Prior Year - CA2'!H178)/'Prior Year - CA2'!H178,0)</f>
        <v>0</v>
      </c>
      <c r="I178" s="514">
        <f>IF('Prior Year - CA2'!I178&gt;0,('CA2 Detail'!I178-'Prior Year - CA2'!I178)/'Prior Year - CA2'!I178,0)</f>
        <v>0</v>
      </c>
      <c r="J178" s="514">
        <f>IF('Prior Year - CA2'!J178&gt;0,('CA2 Detail'!J178-'Prior Year - CA2'!J178)/'Prior Year - CA2'!J178,0)</f>
        <v>0</v>
      </c>
      <c r="K178" s="514">
        <f>IF('Prior Year - CA2'!K178&gt;0,('CA2 Detail'!K178-'Prior Year - CA2'!K178)/'Prior Year - CA2'!K178,0)</f>
        <v>0</v>
      </c>
      <c r="L178" s="514">
        <f>IF('Prior Year - CA2'!L178&gt;0,('CA2 Detail'!L178-'Prior Year - CA2'!L178)/'Prior Year - CA2'!L178,0)</f>
        <v>0</v>
      </c>
      <c r="M178" s="514">
        <f>IF('Prior Year - CA2'!M178&gt;0,('CA2 Detail'!M178-'Prior Year - CA2'!M178)/'Prior Year - CA2'!M178,0)</f>
        <v>0</v>
      </c>
      <c r="N178" s="517" t="s">
        <v>161</v>
      </c>
      <c r="O178" s="67">
        <v>53</v>
      </c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</row>
    <row r="179" spans="1:40">
      <c r="A179" s="940" t="s">
        <v>107</v>
      </c>
      <c r="B179" s="526"/>
      <c r="C179" s="526"/>
      <c r="D179" s="514">
        <f>IF('Prior Year - CA2'!D179&gt;0,('CA2 Detail'!D179-'Prior Year - CA2'!D179)/'Prior Year - CA2'!D179,0)</f>
        <v>0</v>
      </c>
      <c r="E179" s="514">
        <f>IF('Prior Year - CA2'!E179&gt;0,('CA2 Detail'!E179-'Prior Year - CA2'!E179)/'Prior Year - CA2'!E179,0)</f>
        <v>0</v>
      </c>
      <c r="F179" s="514">
        <f>IF('Prior Year - CA2'!F179&gt;0,('CA2 Detail'!F179-'Prior Year - CA2'!F179)/'Prior Year - CA2'!F179,0)</f>
        <v>0</v>
      </c>
      <c r="G179" s="514">
        <f>IF('Prior Year - CA2'!G179&gt;0,('CA2 Detail'!G179-'Prior Year - CA2'!G179)/'Prior Year - CA2'!G179,0)</f>
        <v>0</v>
      </c>
      <c r="H179" s="514">
        <f>IF('Prior Year - CA2'!H179&gt;0,('CA2 Detail'!H179-'Prior Year - CA2'!H179)/'Prior Year - CA2'!H179,0)</f>
        <v>0</v>
      </c>
      <c r="I179" s="514">
        <f>IF('Prior Year - CA2'!I179&gt;0,('CA2 Detail'!I179-'Prior Year - CA2'!I179)/'Prior Year - CA2'!I179,0)</f>
        <v>0</v>
      </c>
      <c r="J179" s="514">
        <f>IF('Prior Year - CA2'!J179&gt;0,('CA2 Detail'!J179-'Prior Year - CA2'!J179)/'Prior Year - CA2'!J179,0)</f>
        <v>0</v>
      </c>
      <c r="K179" s="514">
        <f>IF('Prior Year - CA2'!K179&gt;0,('CA2 Detail'!K179-'Prior Year - CA2'!K179)/'Prior Year - CA2'!K179,0)</f>
        <v>0</v>
      </c>
      <c r="L179" s="514">
        <f>IF('Prior Year - CA2'!L179&gt;0,('CA2 Detail'!L179-'Prior Year - CA2'!L179)/'Prior Year - CA2'!L179,0)</f>
        <v>0</v>
      </c>
      <c r="M179" s="514">
        <f>IF('Prior Year - CA2'!M179&gt;0,('CA2 Detail'!M179-'Prior Year - CA2'!M179)/'Prior Year - CA2'!M179,0)</f>
        <v>0</v>
      </c>
      <c r="N179" s="517" t="s">
        <v>161</v>
      </c>
      <c r="O179" s="67">
        <v>54</v>
      </c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</row>
    <row r="180" spans="1:40">
      <c r="A180" s="940" t="s">
        <v>108</v>
      </c>
      <c r="B180" s="526"/>
      <c r="C180" s="526"/>
      <c r="D180" s="514">
        <f>IF('Prior Year - CA2'!D180&gt;0,('CA2 Detail'!D180-'Prior Year - CA2'!D180)/'Prior Year - CA2'!D180,0)</f>
        <v>0</v>
      </c>
      <c r="E180" s="514">
        <f>IF('Prior Year - CA2'!E180&gt;0,('CA2 Detail'!E180-'Prior Year - CA2'!E180)/'Prior Year - CA2'!E180,0)</f>
        <v>0</v>
      </c>
      <c r="F180" s="514">
        <f>IF('Prior Year - CA2'!F180&gt;0,('CA2 Detail'!F180-'Prior Year - CA2'!F180)/'Prior Year - CA2'!F180,0)</f>
        <v>0</v>
      </c>
      <c r="G180" s="514">
        <f>IF('Prior Year - CA2'!G180&gt;0,('CA2 Detail'!G180-'Prior Year - CA2'!G180)/'Prior Year - CA2'!G180,0)</f>
        <v>0</v>
      </c>
      <c r="H180" s="514">
        <f>IF('Prior Year - CA2'!H180&gt;0,('CA2 Detail'!H180-'Prior Year - CA2'!H180)/'Prior Year - CA2'!H180,0)</f>
        <v>0</v>
      </c>
      <c r="I180" s="514">
        <f>IF('Prior Year - CA2'!I180&gt;0,('CA2 Detail'!I180-'Prior Year - CA2'!I180)/'Prior Year - CA2'!I180,0)</f>
        <v>0</v>
      </c>
      <c r="J180" s="514">
        <f>IF('Prior Year - CA2'!J180&gt;0,('CA2 Detail'!J180-'Prior Year - CA2'!J180)/'Prior Year - CA2'!J180,0)</f>
        <v>0</v>
      </c>
      <c r="K180" s="514">
        <f>IF('Prior Year - CA2'!K180&gt;0,('CA2 Detail'!K180-'Prior Year - CA2'!K180)/'Prior Year - CA2'!K180,0)</f>
        <v>0</v>
      </c>
      <c r="L180" s="514">
        <f>IF('Prior Year - CA2'!L180&gt;0,('CA2 Detail'!L180-'Prior Year - CA2'!L180)/'Prior Year - CA2'!L180,0)</f>
        <v>0</v>
      </c>
      <c r="M180" s="514">
        <f>IF('Prior Year - CA2'!M180&gt;0,('CA2 Detail'!M180-'Prior Year - CA2'!M180)/'Prior Year - CA2'!M180,0)</f>
        <v>0</v>
      </c>
      <c r="N180" s="517" t="s">
        <v>161</v>
      </c>
      <c r="O180" s="67">
        <v>55</v>
      </c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</row>
    <row r="181" spans="1:40">
      <c r="A181" s="940" t="s">
        <v>109</v>
      </c>
      <c r="B181" s="526"/>
      <c r="C181" s="526"/>
      <c r="D181" s="514">
        <f>IF('Prior Year - CA2'!D181&gt;0,('CA2 Detail'!D181-'Prior Year - CA2'!D181)/'Prior Year - CA2'!D181,0)</f>
        <v>0</v>
      </c>
      <c r="E181" s="514">
        <f>IF('Prior Year - CA2'!E181&gt;0,('CA2 Detail'!E181-'Prior Year - CA2'!E181)/'Prior Year - CA2'!E181,0)</f>
        <v>0</v>
      </c>
      <c r="F181" s="514">
        <f>IF('Prior Year - CA2'!F181&gt;0,('CA2 Detail'!F181-'Prior Year - CA2'!F181)/'Prior Year - CA2'!F181,0)</f>
        <v>0</v>
      </c>
      <c r="G181" s="514">
        <f>IF('Prior Year - CA2'!G181&gt;0,('CA2 Detail'!G181-'Prior Year - CA2'!G181)/'Prior Year - CA2'!G181,0)</f>
        <v>0</v>
      </c>
      <c r="H181" s="514">
        <f>IF('Prior Year - CA2'!H181&gt;0,('CA2 Detail'!H181-'Prior Year - CA2'!H181)/'Prior Year - CA2'!H181,0)</f>
        <v>0</v>
      </c>
      <c r="I181" s="514">
        <f>IF('Prior Year - CA2'!I181&gt;0,('CA2 Detail'!I181-'Prior Year - CA2'!I181)/'Prior Year - CA2'!I181,0)</f>
        <v>0</v>
      </c>
      <c r="J181" s="514">
        <f>IF('Prior Year - CA2'!J181&gt;0,('CA2 Detail'!J181-'Prior Year - CA2'!J181)/'Prior Year - CA2'!J181,0)</f>
        <v>0</v>
      </c>
      <c r="K181" s="514">
        <f>IF('Prior Year - CA2'!K181&gt;0,('CA2 Detail'!K181-'Prior Year - CA2'!K181)/'Prior Year - CA2'!K181,0)</f>
        <v>0</v>
      </c>
      <c r="L181" s="514">
        <f>IF('Prior Year - CA2'!L181&gt;0,('CA2 Detail'!L181-'Prior Year - CA2'!L181)/'Prior Year - CA2'!L181,0)</f>
        <v>0</v>
      </c>
      <c r="M181" s="514">
        <f>IF('Prior Year - CA2'!M181&gt;0,('CA2 Detail'!M181-'Prior Year - CA2'!M181)/'Prior Year - CA2'!M181,0)</f>
        <v>0</v>
      </c>
      <c r="N181" s="517" t="s">
        <v>161</v>
      </c>
      <c r="O181" s="67">
        <v>56</v>
      </c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</row>
    <row r="182" spans="1:40">
      <c r="A182" s="940" t="s">
        <v>110</v>
      </c>
      <c r="B182" s="526"/>
      <c r="C182" s="526"/>
      <c r="D182" s="514">
        <f>IF('Prior Year - CA2'!D182&gt;0,('CA2 Detail'!D182-'Prior Year - CA2'!D182)/'Prior Year - CA2'!D182,0)</f>
        <v>0</v>
      </c>
      <c r="E182" s="514">
        <f>IF('Prior Year - CA2'!E182&gt;0,('CA2 Detail'!E182-'Prior Year - CA2'!E182)/'Prior Year - CA2'!E182,0)</f>
        <v>0</v>
      </c>
      <c r="F182" s="514">
        <f>IF('Prior Year - CA2'!F182&gt;0,('CA2 Detail'!F182-'Prior Year - CA2'!F182)/'Prior Year - CA2'!F182,0)</f>
        <v>0</v>
      </c>
      <c r="G182" s="514">
        <f>IF('Prior Year - CA2'!G182&gt;0,('CA2 Detail'!G182-'Prior Year - CA2'!G182)/'Prior Year - CA2'!G182,0)</f>
        <v>0</v>
      </c>
      <c r="H182" s="514">
        <f>IF('Prior Year - CA2'!H182&gt;0,('CA2 Detail'!H182-'Prior Year - CA2'!H182)/'Prior Year - CA2'!H182,0)</f>
        <v>0</v>
      </c>
      <c r="I182" s="514">
        <f>IF('Prior Year - CA2'!I182&gt;0,('CA2 Detail'!I182-'Prior Year - CA2'!I182)/'Prior Year - CA2'!I182,0)</f>
        <v>0</v>
      </c>
      <c r="J182" s="514">
        <f>IF('Prior Year - CA2'!J182&gt;0,('CA2 Detail'!J182-'Prior Year - CA2'!J182)/'Prior Year - CA2'!J182,0)</f>
        <v>0</v>
      </c>
      <c r="K182" s="514">
        <f>IF('Prior Year - CA2'!K182&gt;0,('CA2 Detail'!K182-'Prior Year - CA2'!K182)/'Prior Year - CA2'!K182,0)</f>
        <v>0</v>
      </c>
      <c r="L182" s="514">
        <f>IF('Prior Year - CA2'!L182&gt;0,('CA2 Detail'!L182-'Prior Year - CA2'!L182)/'Prior Year - CA2'!L182,0)</f>
        <v>0</v>
      </c>
      <c r="M182" s="514">
        <f>IF('Prior Year - CA2'!M182&gt;0,('CA2 Detail'!M182-'Prior Year - CA2'!M182)/'Prior Year - CA2'!M182,0)</f>
        <v>0</v>
      </c>
      <c r="N182" s="517" t="s">
        <v>161</v>
      </c>
      <c r="O182" s="67">
        <v>57</v>
      </c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</row>
    <row r="183" spans="1:40">
      <c r="A183" s="940" t="s">
        <v>111</v>
      </c>
      <c r="B183" s="525"/>
      <c r="C183" s="525"/>
      <c r="D183" s="514">
        <f>IF('Prior Year - CA2'!D183&gt;0,('CA2 Detail'!D183-'Prior Year - CA2'!D183)/'Prior Year - CA2'!D183,0)</f>
        <v>0</v>
      </c>
      <c r="E183" s="514">
        <f>IF('Prior Year - CA2'!E183&gt;0,('CA2 Detail'!E183-'Prior Year - CA2'!E183)/'Prior Year - CA2'!E183,0)</f>
        <v>0</v>
      </c>
      <c r="F183" s="514">
        <f>IF('Prior Year - CA2'!F183&gt;0,('CA2 Detail'!F183-'Prior Year - CA2'!F183)/'Prior Year - CA2'!F183,0)</f>
        <v>0</v>
      </c>
      <c r="G183" s="514">
        <f>IF('Prior Year - CA2'!G183&gt;0,('CA2 Detail'!G183-'Prior Year - CA2'!G183)/'Prior Year - CA2'!G183,0)</f>
        <v>0</v>
      </c>
      <c r="H183" s="514">
        <f>IF('Prior Year - CA2'!H183&gt;0,('CA2 Detail'!H183-'Prior Year - CA2'!H183)/'Prior Year - CA2'!H183,0)</f>
        <v>0</v>
      </c>
      <c r="I183" s="514">
        <f>IF('Prior Year - CA2'!I183&gt;0,('CA2 Detail'!I183-'Prior Year - CA2'!I183)/'Prior Year - CA2'!I183,0)</f>
        <v>0</v>
      </c>
      <c r="J183" s="514">
        <f>IF('Prior Year - CA2'!J183&gt;0,('CA2 Detail'!J183-'Prior Year - CA2'!J183)/'Prior Year - CA2'!J183,0)</f>
        <v>0</v>
      </c>
      <c r="K183" s="514">
        <f>IF('Prior Year - CA2'!K183&gt;0,('CA2 Detail'!K183-'Prior Year - CA2'!K183)/'Prior Year - CA2'!K183,0)</f>
        <v>0</v>
      </c>
      <c r="L183" s="514">
        <f>IF('Prior Year - CA2'!L183&gt;0,('CA2 Detail'!L183-'Prior Year - CA2'!L183)/'Prior Year - CA2'!L183,0)</f>
        <v>0</v>
      </c>
      <c r="M183" s="514">
        <f>IF('Prior Year - CA2'!M183&gt;0,('CA2 Detail'!M183-'Prior Year - CA2'!M183)/'Prior Year - CA2'!M183,0)</f>
        <v>0</v>
      </c>
      <c r="N183" s="517" t="s">
        <v>161</v>
      </c>
      <c r="O183" s="67">
        <v>58</v>
      </c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</row>
    <row r="184" spans="1:40">
      <c r="A184" s="940" t="s">
        <v>112</v>
      </c>
      <c r="B184" s="526"/>
      <c r="C184" s="526"/>
      <c r="D184" s="514">
        <f>IF('Prior Year - CA2'!D184&gt;0,('CA2 Detail'!D184-'Prior Year - CA2'!D184)/'Prior Year - CA2'!D184,0)</f>
        <v>0</v>
      </c>
      <c r="E184" s="514">
        <f>IF('Prior Year - CA2'!E184&gt;0,('CA2 Detail'!E184-'Prior Year - CA2'!E184)/'Prior Year - CA2'!E184,0)</f>
        <v>0</v>
      </c>
      <c r="F184" s="514">
        <f>IF('Prior Year - CA2'!F184&gt;0,('CA2 Detail'!F184-'Prior Year - CA2'!F184)/'Prior Year - CA2'!F184,0)</f>
        <v>0</v>
      </c>
      <c r="G184" s="514">
        <f>IF('Prior Year - CA2'!G184&gt;0,('CA2 Detail'!G184-'Prior Year - CA2'!G184)/'Prior Year - CA2'!G184,0)</f>
        <v>0</v>
      </c>
      <c r="H184" s="514">
        <f>IF('Prior Year - CA2'!H184&gt;0,('CA2 Detail'!H184-'Prior Year - CA2'!H184)/'Prior Year - CA2'!H184,0)</f>
        <v>0</v>
      </c>
      <c r="I184" s="514">
        <f>IF('Prior Year - CA2'!I184&gt;0,('CA2 Detail'!I184-'Prior Year - CA2'!I184)/'Prior Year - CA2'!I184,0)</f>
        <v>0</v>
      </c>
      <c r="J184" s="514">
        <f>IF('Prior Year - CA2'!J184&gt;0,('CA2 Detail'!J184-'Prior Year - CA2'!J184)/'Prior Year - CA2'!J184,0)</f>
        <v>0</v>
      </c>
      <c r="K184" s="514">
        <f>IF('Prior Year - CA2'!K184&gt;0,('CA2 Detail'!K184-'Prior Year - CA2'!K184)/'Prior Year - CA2'!K184,0)</f>
        <v>0</v>
      </c>
      <c r="L184" s="514">
        <f>IF('Prior Year - CA2'!L184&gt;0,('CA2 Detail'!L184-'Prior Year - CA2'!L184)/'Prior Year - CA2'!L184,0)</f>
        <v>0</v>
      </c>
      <c r="M184" s="514">
        <f>IF('Prior Year - CA2'!M184&gt;0,('CA2 Detail'!M184-'Prior Year - CA2'!M184)/'Prior Year - CA2'!M184,0)</f>
        <v>0</v>
      </c>
      <c r="N184" s="517" t="s">
        <v>161</v>
      </c>
      <c r="O184" s="67">
        <v>59</v>
      </c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</row>
    <row r="185" spans="1:40">
      <c r="A185" s="940" t="s">
        <v>113</v>
      </c>
      <c r="B185" s="525"/>
      <c r="C185" s="525"/>
      <c r="D185" s="514">
        <f>IF('Prior Year - CA2'!D185&gt;0,('CA2 Detail'!D185-'Prior Year - CA2'!D185)/'Prior Year - CA2'!D185,0)</f>
        <v>0</v>
      </c>
      <c r="E185" s="514">
        <f>IF('Prior Year - CA2'!E185&gt;0,('CA2 Detail'!E185-'Prior Year - CA2'!E185)/'Prior Year - CA2'!E185,0)</f>
        <v>0</v>
      </c>
      <c r="F185" s="514">
        <f>IF('Prior Year - CA2'!F185&gt;0,('CA2 Detail'!F185-'Prior Year - CA2'!F185)/'Prior Year - CA2'!F185,0)</f>
        <v>0</v>
      </c>
      <c r="G185" s="514">
        <f>IF('Prior Year - CA2'!G185&gt;0,('CA2 Detail'!G185-'Prior Year - CA2'!G185)/'Prior Year - CA2'!G185,0)</f>
        <v>0</v>
      </c>
      <c r="H185" s="514">
        <f>IF('Prior Year - CA2'!H185&gt;0,('CA2 Detail'!H185-'Prior Year - CA2'!H185)/'Prior Year - CA2'!H185,0)</f>
        <v>0</v>
      </c>
      <c r="I185" s="514">
        <f>IF('Prior Year - CA2'!I185&gt;0,('CA2 Detail'!I185-'Prior Year - CA2'!I185)/'Prior Year - CA2'!I185,0)</f>
        <v>0</v>
      </c>
      <c r="J185" s="514">
        <f>IF('Prior Year - CA2'!J185&gt;0,('CA2 Detail'!J185-'Prior Year - CA2'!J185)/'Prior Year - CA2'!J185,0)</f>
        <v>0</v>
      </c>
      <c r="K185" s="514">
        <f>IF('Prior Year - CA2'!K185&gt;0,('CA2 Detail'!K185-'Prior Year - CA2'!K185)/'Prior Year - CA2'!K185,0)</f>
        <v>0</v>
      </c>
      <c r="L185" s="514">
        <f>IF('Prior Year - CA2'!L185&gt;0,('CA2 Detail'!L185-'Prior Year - CA2'!L185)/'Prior Year - CA2'!L185,0)</f>
        <v>0</v>
      </c>
      <c r="M185" s="514">
        <f>IF('Prior Year - CA2'!M185&gt;0,('CA2 Detail'!M185-'Prior Year - CA2'!M185)/'Prior Year - CA2'!M185,0)</f>
        <v>0</v>
      </c>
      <c r="N185" s="517" t="s">
        <v>161</v>
      </c>
      <c r="O185" s="67">
        <v>60</v>
      </c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</row>
    <row r="186" spans="1:40">
      <c r="A186" s="940" t="s">
        <v>114</v>
      </c>
      <c r="B186" s="87"/>
      <c r="C186" s="87"/>
      <c r="D186" s="514">
        <f>IF('Prior Year - CA2'!D186&gt;0,('CA2 Detail'!D186-'Prior Year - CA2'!D186)/'Prior Year - CA2'!D186,0)</f>
        <v>0</v>
      </c>
      <c r="E186" s="514">
        <f>IF('Prior Year - CA2'!E186&gt;0,('CA2 Detail'!E186-'Prior Year - CA2'!E186)/'Prior Year - CA2'!E186,0)</f>
        <v>0</v>
      </c>
      <c r="F186" s="514">
        <f>IF('Prior Year - CA2'!F186&gt;0,('CA2 Detail'!F186-'Prior Year - CA2'!F186)/'Prior Year - CA2'!F186,0)</f>
        <v>0</v>
      </c>
      <c r="G186" s="514">
        <f>IF('Prior Year - CA2'!G186&gt;0,('CA2 Detail'!G186-'Prior Year - CA2'!G186)/'Prior Year - CA2'!G186,0)</f>
        <v>0</v>
      </c>
      <c r="H186" s="514">
        <f>IF('Prior Year - CA2'!H186&gt;0,('CA2 Detail'!H186-'Prior Year - CA2'!H186)/'Prior Year - CA2'!H186,0)</f>
        <v>0</v>
      </c>
      <c r="I186" s="514">
        <f>IF('Prior Year - CA2'!I186&gt;0,('CA2 Detail'!I186-'Prior Year - CA2'!I186)/'Prior Year - CA2'!I186,0)</f>
        <v>0</v>
      </c>
      <c r="J186" s="514">
        <f>IF('Prior Year - CA2'!J186&gt;0,('CA2 Detail'!J186-'Prior Year - CA2'!J186)/'Prior Year - CA2'!J186,0)</f>
        <v>0</v>
      </c>
      <c r="K186" s="514">
        <f>IF('Prior Year - CA2'!K186&gt;0,('CA2 Detail'!K186-'Prior Year - CA2'!K186)/'Prior Year - CA2'!K186,0)</f>
        <v>0</v>
      </c>
      <c r="L186" s="514">
        <f>IF('Prior Year - CA2'!L186&gt;0,('CA2 Detail'!L186-'Prior Year - CA2'!L186)/'Prior Year - CA2'!L186,0)</f>
        <v>0</v>
      </c>
      <c r="M186" s="514">
        <f>IF('Prior Year - CA2'!M186&gt;0,('CA2 Detail'!M186-'Prior Year - CA2'!M186)/'Prior Year - CA2'!M186,0)</f>
        <v>0</v>
      </c>
      <c r="N186" s="517" t="s">
        <v>161</v>
      </c>
      <c r="O186" s="67">
        <v>61</v>
      </c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</row>
    <row r="187" spans="1:40">
      <c r="A187" s="44"/>
      <c r="B187" s="530"/>
      <c r="C187" s="530"/>
      <c r="D187" s="512"/>
      <c r="E187" s="512"/>
      <c r="F187" s="512"/>
      <c r="G187" s="512"/>
      <c r="H187" s="512"/>
      <c r="I187" s="512"/>
      <c r="J187" s="512"/>
      <c r="K187" s="512"/>
      <c r="L187" s="513"/>
      <c r="M187" s="513"/>
      <c r="N187" s="513"/>
      <c r="O187" s="67">
        <v>62</v>
      </c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</row>
    <row r="188" spans="1:40" ht="15.75">
      <c r="A188" s="39" t="s">
        <v>115</v>
      </c>
      <c r="B188" s="526"/>
      <c r="C188" s="526"/>
      <c r="D188" s="514">
        <f>IF('Prior Year - CA2'!D188&gt;0,('CA2 Detail'!D188-'Prior Year - CA2'!D188)/'Prior Year - CA2'!D188,0)</f>
        <v>0</v>
      </c>
      <c r="E188" s="514">
        <f>IF('Prior Year - CA2'!E188&gt;0,('CA2 Detail'!E188-'Prior Year - CA2'!E188)/'Prior Year - CA2'!E188,0)</f>
        <v>0</v>
      </c>
      <c r="F188" s="514">
        <f>IF('Prior Year - CA2'!F188&gt;0,('CA2 Detail'!F188-'Prior Year - CA2'!F188)/'Prior Year - CA2'!F188,0)</f>
        <v>0</v>
      </c>
      <c r="G188" s="514">
        <f>IF('Prior Year - CA2'!G188&gt;0,('CA2 Detail'!G188-'Prior Year - CA2'!G188)/'Prior Year - CA2'!G188,0)</f>
        <v>0</v>
      </c>
      <c r="H188" s="514">
        <f>IF('Prior Year - CA2'!H188&gt;0,('CA2 Detail'!H188-'Prior Year - CA2'!H188)/'Prior Year - CA2'!H188,0)</f>
        <v>0</v>
      </c>
      <c r="I188" s="514">
        <f>IF('Prior Year - CA2'!I188&gt;0,('CA2 Detail'!I188-'Prior Year - CA2'!I188)/'Prior Year - CA2'!I188,0)</f>
        <v>0</v>
      </c>
      <c r="J188" s="514">
        <f>IF('Prior Year - CA2'!J188&gt;0,('CA2 Detail'!J188-'Prior Year - CA2'!J188)/'Prior Year - CA2'!J188,0)</f>
        <v>0</v>
      </c>
      <c r="K188" s="514">
        <f>IF('Prior Year - CA2'!K188&gt;0,('CA2 Detail'!K188-'Prior Year - CA2'!K188)/'Prior Year - CA2'!K188,0)</f>
        <v>0</v>
      </c>
      <c r="L188" s="514">
        <f>IF('Prior Year - CA2'!L188&gt;0,('CA2 Detail'!L188-'Prior Year - CA2'!L188)/'Prior Year - CA2'!L188,0)</f>
        <v>0</v>
      </c>
      <c r="M188" s="514">
        <f>IF('Prior Year - CA2'!M188&gt;0,('CA2 Detail'!M188-'Prior Year - CA2'!M188)/'Prior Year - CA2'!M188,0)</f>
        <v>0</v>
      </c>
      <c r="N188" s="514">
        <f>IF('Prior Year - CA2'!N188&gt;0,('CA2 Detail'!N188-'Prior Year - CA2'!N188)/'Prior Year - CA2'!N188,0)</f>
        <v>0</v>
      </c>
      <c r="O188" s="67">
        <v>63</v>
      </c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</row>
    <row r="189" spans="1:40" ht="15.75">
      <c r="A189" s="44"/>
      <c r="B189" s="530"/>
      <c r="C189" s="530"/>
      <c r="D189" s="531"/>
      <c r="E189" s="531"/>
      <c r="F189" s="531"/>
      <c r="G189" s="531"/>
      <c r="H189" s="531"/>
      <c r="I189" s="531"/>
      <c r="J189" s="531"/>
      <c r="K189" s="531"/>
      <c r="L189" s="532"/>
      <c r="M189" s="532"/>
      <c r="N189" s="532"/>
      <c r="O189" s="67">
        <v>64</v>
      </c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</row>
    <row r="190" spans="1:40" ht="15.75">
      <c r="A190" s="39" t="s">
        <v>116</v>
      </c>
      <c r="B190" s="87"/>
      <c r="C190" s="87"/>
      <c r="D190" s="515"/>
      <c r="E190" s="515"/>
      <c r="F190" s="515"/>
      <c r="G190" s="515"/>
      <c r="H190" s="515"/>
      <c r="I190" s="515"/>
      <c r="J190" s="515"/>
      <c r="K190" s="515"/>
      <c r="L190" s="518"/>
      <c r="M190" s="518"/>
      <c r="N190" s="518"/>
      <c r="O190" s="67">
        <v>65</v>
      </c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</row>
    <row r="191" spans="1:40">
      <c r="A191" s="35" t="s">
        <v>117</v>
      </c>
      <c r="B191" s="540"/>
      <c r="C191" s="540"/>
      <c r="D191" s="517" t="s">
        <v>161</v>
      </c>
      <c r="E191" s="517" t="s">
        <v>161</v>
      </c>
      <c r="F191" s="517" t="s">
        <v>161</v>
      </c>
      <c r="G191" s="517" t="s">
        <v>161</v>
      </c>
      <c r="H191" s="517" t="s">
        <v>161</v>
      </c>
      <c r="I191" s="517" t="s">
        <v>161</v>
      </c>
      <c r="J191" s="517" t="s">
        <v>161</v>
      </c>
      <c r="K191" s="517" t="s">
        <v>161</v>
      </c>
      <c r="L191" s="517" t="s">
        <v>161</v>
      </c>
      <c r="M191" s="517" t="s">
        <v>161</v>
      </c>
      <c r="N191" s="517" t="str">
        <f>$K$191</f>
        <v>X</v>
      </c>
      <c r="O191" s="67">
        <v>66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</row>
    <row r="192" spans="1:40" ht="15.75">
      <c r="A192" s="35"/>
      <c r="B192" s="525"/>
      <c r="C192" s="525"/>
      <c r="D192" s="531"/>
      <c r="E192" s="531"/>
      <c r="F192" s="531"/>
      <c r="G192" s="531"/>
      <c r="H192" s="531"/>
      <c r="I192" s="531"/>
      <c r="J192" s="531"/>
      <c r="K192" s="531"/>
      <c r="L192" s="532"/>
      <c r="M192" s="532"/>
      <c r="N192" s="532"/>
      <c r="O192" s="67">
        <v>67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</row>
    <row r="193" spans="1:40" ht="15.75">
      <c r="A193" s="39" t="s">
        <v>118</v>
      </c>
      <c r="B193" s="533"/>
      <c r="C193" s="533"/>
      <c r="D193" s="534" t="str">
        <f>$D$191</f>
        <v>X</v>
      </c>
      <c r="E193" s="534" t="str">
        <f>$E$191</f>
        <v>X</v>
      </c>
      <c r="F193" s="534" t="str">
        <f>$F$191</f>
        <v>X</v>
      </c>
      <c r="G193" s="534" t="str">
        <f>$G$191</f>
        <v>X</v>
      </c>
      <c r="H193" s="534" t="str">
        <f>$H$191</f>
        <v>X</v>
      </c>
      <c r="I193" s="534" t="str">
        <f>$I$191</f>
        <v>X</v>
      </c>
      <c r="J193" s="534" t="str">
        <f>$J$191</f>
        <v>X</v>
      </c>
      <c r="K193" s="534" t="str">
        <f>$K$191</f>
        <v>X</v>
      </c>
      <c r="L193" s="534" t="s">
        <v>161</v>
      </c>
      <c r="M193" s="534" t="s">
        <v>161</v>
      </c>
      <c r="N193" s="534" t="str">
        <f>$K$193</f>
        <v>X</v>
      </c>
      <c r="O193" s="67">
        <v>68</v>
      </c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</row>
    <row r="194" spans="1:40" ht="9.9499999999999993" customHeight="1">
      <c r="A194" s="42"/>
      <c r="B194" s="527"/>
      <c r="C194" s="527"/>
      <c r="D194" s="511"/>
      <c r="E194" s="511"/>
      <c r="F194" s="511"/>
      <c r="G194" s="511"/>
      <c r="H194" s="511"/>
      <c r="I194" s="511"/>
      <c r="J194" s="511"/>
      <c r="K194" s="511"/>
      <c r="L194" s="510"/>
      <c r="M194" s="510"/>
      <c r="N194" s="510"/>
      <c r="O194" s="67">
        <v>69</v>
      </c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</row>
    <row r="195" spans="1:40" ht="16.5" thickBot="1">
      <c r="A195" s="39" t="s">
        <v>119</v>
      </c>
      <c r="B195" s="525"/>
      <c r="C195" s="525"/>
      <c r="D195" s="514">
        <f>IF('Prior Year - CA2'!D195&gt;0,('CA2 Detail'!D195-'Prior Year - CA2'!D195)/'Prior Year - CA2'!D195,0)</f>
        <v>0</v>
      </c>
      <c r="E195" s="514">
        <f>IF('Prior Year - CA2'!E195&gt;0,('CA2 Detail'!E195-'Prior Year - CA2'!E195)/'Prior Year - CA2'!E195,0)</f>
        <v>0</v>
      </c>
      <c r="F195" s="514">
        <f>IF('Prior Year - CA2'!F195&gt;0,('CA2 Detail'!F195-'Prior Year - CA2'!F195)/'Prior Year - CA2'!F195,0)</f>
        <v>0</v>
      </c>
      <c r="G195" s="514">
        <f>IF('Prior Year - CA2'!G195&gt;0,('CA2 Detail'!G195-'Prior Year - CA2'!G195)/'Prior Year - CA2'!G195,0)</f>
        <v>0</v>
      </c>
      <c r="H195" s="514">
        <f>IF('Prior Year - CA2'!H195&gt;0,('CA2 Detail'!H195-'Prior Year - CA2'!H195)/'Prior Year - CA2'!H195,0)</f>
        <v>0</v>
      </c>
      <c r="I195" s="514">
        <f>IF('Prior Year - CA2'!I195&gt;0,('CA2 Detail'!I195-'Prior Year - CA2'!I195)/'Prior Year - CA2'!I195,0)</f>
        <v>0</v>
      </c>
      <c r="J195" s="514">
        <f>IF('Prior Year - CA2'!J195&gt;0,('CA2 Detail'!J195-'Prior Year - CA2'!J195)/'Prior Year - CA2'!J195,0)</f>
        <v>0</v>
      </c>
      <c r="K195" s="514">
        <f>IF('Prior Year - CA2'!K195&gt;0,('CA2 Detail'!K195-'Prior Year - CA2'!K195)/'Prior Year - CA2'!K195,0)</f>
        <v>0</v>
      </c>
      <c r="L195" s="514">
        <f>IF('Prior Year - CA2'!L195&gt;0,('CA2 Detail'!L195-'Prior Year - CA2'!L195)/'Prior Year - CA2'!L195,0)</f>
        <v>0</v>
      </c>
      <c r="M195" s="514">
        <f>IF('Prior Year - CA2'!M195&gt;0,('CA2 Detail'!M195-'Prior Year - CA2'!M195)/'Prior Year - CA2'!M195,0)</f>
        <v>0</v>
      </c>
      <c r="N195" s="514">
        <f>IF('Prior Year - CA2'!N195&gt;0,('CA2 Detail'!N195-'Prior Year - CA2'!N195)/'Prior Year - CA2'!N195,0)</f>
        <v>0</v>
      </c>
      <c r="O195" s="67">
        <v>70</v>
      </c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</row>
    <row r="196" spans="1:40" ht="16.5" thickTop="1">
      <c r="A196" s="48"/>
      <c r="B196" s="522"/>
      <c r="C196" s="522"/>
      <c r="D196" s="535"/>
      <c r="E196" s="535"/>
      <c r="F196" s="535"/>
      <c r="G196" s="535"/>
      <c r="H196" s="535"/>
      <c r="I196" s="523"/>
      <c r="J196" s="535"/>
      <c r="K196" s="523"/>
      <c r="L196" s="536"/>
      <c r="M196" s="537"/>
      <c r="N196" s="522"/>
      <c r="O196" s="67">
        <v>71</v>
      </c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</row>
    <row r="197" spans="1:40" ht="16.5" thickBot="1">
      <c r="A197" s="39" t="s">
        <v>120</v>
      </c>
      <c r="B197" s="514">
        <f>IF('Prior Year - CA2'!B197&gt;0,('CA2 Detail'!B197-'Prior Year - CA2'!B197)/'Prior Year - CA2'!B197,0)</f>
        <v>0</v>
      </c>
      <c r="C197" s="514">
        <f>IF('Prior Year - CA2'!C197&gt;0,('CA2 Detail'!C197-'Prior Year - CA2'!C197)/'Prior Year - CA2'!C197,0)</f>
        <v>0</v>
      </c>
      <c r="D197" s="514">
        <f>IF('Prior Year - CA2'!D197&gt;0,('CA2 Detail'!D197-'Prior Year - CA2'!D197)/'Prior Year - CA2'!D197,0)</f>
        <v>0</v>
      </c>
      <c r="E197" s="514">
        <f>IF('Prior Year - CA2'!E197&gt;0,('CA2 Detail'!E197-'Prior Year - CA2'!E197)/'Prior Year - CA2'!E197,0)</f>
        <v>0</v>
      </c>
      <c r="F197" s="514">
        <f>IF('Prior Year - CA2'!F197&gt;0,('CA2 Detail'!F197-'Prior Year - CA2'!F197)/'Prior Year - CA2'!F197,0)</f>
        <v>0</v>
      </c>
      <c r="G197" s="514">
        <f>IF('Prior Year - CA2'!G197&gt;0,('CA2 Detail'!G197-'Prior Year - CA2'!G197)/'Prior Year - CA2'!G197,0)</f>
        <v>0</v>
      </c>
      <c r="H197" s="514">
        <f>IF('Prior Year - CA2'!H197&gt;0,('CA2 Detail'!H197-'Prior Year - CA2'!H197)/'Prior Year - CA2'!H197,0)</f>
        <v>0</v>
      </c>
      <c r="I197" s="514">
        <f>IF('Prior Year - CA2'!I197&gt;0,('CA2 Detail'!I197-'Prior Year - CA2'!I197)/'Prior Year - CA2'!I197,0)</f>
        <v>0</v>
      </c>
      <c r="J197" s="514">
        <f>IF('Prior Year - CA2'!J197&gt;0,('CA2 Detail'!J197-'Prior Year - CA2'!J197)/'Prior Year - CA2'!J197,0)</f>
        <v>0</v>
      </c>
      <c r="K197" s="514">
        <f>IF('Prior Year - CA2'!K197&gt;0,('CA2 Detail'!K197-'Prior Year - CA2'!K197)/'Prior Year - CA2'!K197,0)</f>
        <v>0</v>
      </c>
      <c r="L197" s="517"/>
      <c r="M197" s="520"/>
      <c r="N197" s="516"/>
      <c r="O197" s="67">
        <v>72</v>
      </c>
      <c r="P197" s="36"/>
      <c r="Q197" s="73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</row>
    <row r="198" spans="1:40" ht="15.75" thickTop="1">
      <c r="A198" s="30"/>
      <c r="B198" s="537"/>
      <c r="C198" s="537"/>
      <c r="D198" s="536"/>
      <c r="E198" s="536"/>
      <c r="F198" s="536"/>
      <c r="G198" s="536"/>
      <c r="H198" s="536"/>
      <c r="I198" s="536"/>
      <c r="J198" s="536"/>
      <c r="K198" s="536"/>
      <c r="L198" s="537"/>
      <c r="M198" s="537"/>
      <c r="N198" s="537"/>
      <c r="O198" s="67">
        <v>73</v>
      </c>
      <c r="P198" s="73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</row>
    <row r="199" spans="1:40" ht="15.75">
      <c r="A199" s="35" t="s">
        <v>121</v>
      </c>
      <c r="B199" s="538"/>
      <c r="C199" s="538"/>
      <c r="D199" s="534"/>
      <c r="E199" s="534"/>
      <c r="F199" s="534"/>
      <c r="G199" s="534"/>
      <c r="H199" s="534"/>
      <c r="I199" s="534"/>
      <c r="J199" s="534"/>
      <c r="K199" s="534"/>
      <c r="L199" s="538"/>
      <c r="M199" s="538"/>
      <c r="N199" s="538"/>
      <c r="O199" s="67">
        <v>74</v>
      </c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</row>
    <row r="200" spans="1:40">
      <c r="A200" s="35" t="s">
        <v>122</v>
      </c>
      <c r="B200" s="520"/>
      <c r="C200" s="520"/>
      <c r="D200" s="517"/>
      <c r="E200" s="517"/>
      <c r="F200" s="517"/>
      <c r="G200" s="517"/>
      <c r="H200" s="517"/>
      <c r="I200" s="514">
        <f>IF('Prior Year - CA2'!I200&gt;0,('CA2 Detail'!I200-'Prior Year - CA2'!I200)/'Prior Year - CA2'!I200,0)</f>
        <v>0</v>
      </c>
      <c r="J200" s="517"/>
      <c r="K200" s="514">
        <f>IF('Prior Year - CA2'!K200&gt;0,('CA2 Detail'!K200-'Prior Year - CA2'!K200)/'Prior Year - CA2'!K200,0)</f>
        <v>0</v>
      </c>
      <c r="L200" s="520" t="s">
        <v>161</v>
      </c>
      <c r="M200" s="520" t="s">
        <v>161</v>
      </c>
      <c r="N200" s="514">
        <f>IF('Prior Year - CA2'!N200&gt;0,('CA2 Detail'!N200-'Prior Year - CA2'!N200)/'Prior Year - CA2'!N200,0)</f>
        <v>0</v>
      </c>
      <c r="O200" s="67">
        <v>75</v>
      </c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</row>
    <row r="201" spans="1:40" ht="15.75">
      <c r="A201" s="35" t="s">
        <v>123</v>
      </c>
      <c r="B201" s="538"/>
      <c r="C201" s="538"/>
      <c r="D201" s="534"/>
      <c r="E201" s="534"/>
      <c r="F201" s="534"/>
      <c r="G201" s="534"/>
      <c r="H201" s="534"/>
      <c r="I201" s="514">
        <f>IF('Prior Year - CA2'!I201&gt;0,('CA2 Detail'!I201-'Prior Year - CA2'!I201)/'Prior Year - CA2'!I201,0)</f>
        <v>0</v>
      </c>
      <c r="J201" s="534"/>
      <c r="K201" s="514">
        <f>IF('Prior Year - CA2'!K201&gt;0,('CA2 Detail'!K201-'Prior Year - CA2'!K201)/'Prior Year - CA2'!K201,0)</f>
        <v>0</v>
      </c>
      <c r="L201" s="520" t="s">
        <v>161</v>
      </c>
      <c r="M201" s="520" t="s">
        <v>161</v>
      </c>
      <c r="N201" s="514">
        <f>IF('Prior Year - CA2'!N201&gt;0,('CA2 Detail'!N201-'Prior Year - CA2'!N201)/'Prior Year - CA2'!N201,0)</f>
        <v>0</v>
      </c>
      <c r="O201" s="67">
        <v>76</v>
      </c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</row>
    <row r="202" spans="1:40" ht="15.75">
      <c r="A202" s="35"/>
      <c r="B202" s="513"/>
      <c r="C202" s="513"/>
      <c r="D202" s="512"/>
      <c r="E202" s="512"/>
      <c r="F202" s="512"/>
      <c r="G202" s="512"/>
      <c r="H202" s="512"/>
      <c r="I202" s="531"/>
      <c r="J202" s="531"/>
      <c r="K202" s="531"/>
      <c r="L202" s="532"/>
      <c r="M202" s="532"/>
      <c r="N202" s="532"/>
      <c r="O202" s="67">
        <v>77</v>
      </c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</row>
    <row r="203" spans="1:40" ht="16.5" thickBot="1">
      <c r="A203" s="39" t="s">
        <v>124</v>
      </c>
      <c r="B203" s="520"/>
      <c r="C203" s="520"/>
      <c r="D203" s="517"/>
      <c r="E203" s="517"/>
      <c r="F203" s="517"/>
      <c r="G203" s="517"/>
      <c r="H203" s="517"/>
      <c r="I203" s="514">
        <f>IF('Prior Year - CA2'!I203&gt;0,('CA2 Detail'!I203-'Prior Year - CA2'!I203)/'Prior Year - CA2'!I203,0)</f>
        <v>0</v>
      </c>
      <c r="J203" s="534"/>
      <c r="K203" s="514">
        <f>IF('Prior Year - CA2'!K203&gt;0,('CA2 Detail'!K203-'Prior Year - CA2'!K203)/'Prior Year - CA2'!K203,0)</f>
        <v>0</v>
      </c>
      <c r="L203" s="514">
        <f>IF('Prior Year - CA2'!L203&gt;0,('CA2 Detail'!L203-'Prior Year - CA2'!L203)/'Prior Year - CA2'!L203,0)</f>
        <v>0</v>
      </c>
      <c r="M203" s="514">
        <f>IF('Prior Year - CA2'!M203&gt;0,('CA2 Detail'!M203-'Prior Year - CA2'!M203)/'Prior Year - CA2'!M203,0)</f>
        <v>0</v>
      </c>
      <c r="N203" s="514">
        <f>IF('Prior Year - CA2'!N203&gt;0,('CA2 Detail'!N203-'Prior Year - CA2'!N203)/'Prior Year - CA2'!N203,0)</f>
        <v>0</v>
      </c>
      <c r="O203" s="67">
        <v>78</v>
      </c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</row>
    <row r="204" spans="1:40" ht="15.75" thickTop="1">
      <c r="A204" s="30"/>
      <c r="B204" s="537"/>
      <c r="C204" s="537"/>
      <c r="D204" s="536"/>
      <c r="E204" s="536"/>
      <c r="F204" s="536"/>
      <c r="G204" s="536"/>
      <c r="H204" s="536"/>
      <c r="I204" s="536"/>
      <c r="J204" s="536"/>
      <c r="K204" s="536"/>
      <c r="L204" s="537"/>
      <c r="M204" s="537"/>
      <c r="N204" s="537"/>
      <c r="O204" s="67">
        <v>79</v>
      </c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</row>
    <row r="205" spans="1:40" ht="16.5" thickBot="1">
      <c r="A205" s="862" t="s">
        <v>125</v>
      </c>
      <c r="B205" s="547">
        <f>IF('Prior Year - CA2'!B205&gt;0,('CA2 Detail'!B205-'Prior Year - CA2'!B205)/'Prior Year - CA2'!B205,0)</f>
        <v>0</v>
      </c>
      <c r="C205" s="547">
        <f>IF('Prior Year - CA2'!C205&gt;0,('CA2 Detail'!C205-'Prior Year - CA2'!C205)/'Prior Year - CA2'!C205,0)</f>
        <v>0</v>
      </c>
      <c r="D205" s="547">
        <f>IF('Prior Year - CA2'!D205&gt;0,('CA2 Detail'!D205-'Prior Year - CA2'!D205)/'Prior Year - CA2'!D205,0)</f>
        <v>0</v>
      </c>
      <c r="E205" s="547">
        <f>IF('Prior Year - CA2'!E205&gt;0,('CA2 Detail'!E205-'Prior Year - CA2'!E205)/'Prior Year - CA2'!E205,0)</f>
        <v>0</v>
      </c>
      <c r="F205" s="547">
        <f>IF('Prior Year - CA2'!F205&gt;0,('CA2 Detail'!F205-'Prior Year - CA2'!F205)/'Prior Year - CA2'!F205,0)</f>
        <v>0</v>
      </c>
      <c r="G205" s="547">
        <f>IF('Prior Year - CA2'!G205&gt;0,('CA2 Detail'!G205-'Prior Year - CA2'!G205)/'Prior Year - CA2'!G205,0)</f>
        <v>0</v>
      </c>
      <c r="H205" s="547">
        <f>IF('Prior Year - CA2'!H205&gt;0,('CA2 Detail'!H205-'Prior Year - CA2'!H205)/'Prior Year - CA2'!H205,0)</f>
        <v>0</v>
      </c>
      <c r="I205" s="547">
        <f>IF('Prior Year - CA2'!I205&gt;0,('CA2 Detail'!I205-'Prior Year - CA2'!I205)/'Prior Year - CA2'!I205,0)</f>
        <v>0</v>
      </c>
      <c r="J205" s="547">
        <f>IF('Prior Year - CA2'!J205&gt;0,('CA2 Detail'!J205-'Prior Year - CA2'!J205)/'Prior Year - CA2'!J205,0)</f>
        <v>0</v>
      </c>
      <c r="K205" s="547">
        <f>IF('Prior Year - CA2'!K205&gt;0,('CA2 Detail'!K205-'Prior Year - CA2'!K205)/'Prior Year - CA2'!K205,0)</f>
        <v>0</v>
      </c>
      <c r="L205" s="547">
        <f>IF('Prior Year - CA2'!L205&gt;0,('CA2 Detail'!L205-'Prior Year - CA2'!L205)/'Prior Year - CA2'!L205,0)</f>
        <v>0</v>
      </c>
      <c r="M205" s="547">
        <f>IF('Prior Year - CA2'!M205&gt;0,('CA2 Detail'!M205-'Prior Year - CA2'!M205)/'Prior Year - CA2'!M205,0)</f>
        <v>0</v>
      </c>
      <c r="N205" s="547">
        <f>IF('Prior Year - CA2'!N205&gt;0,('CA2 Detail'!N205-'Prior Year - CA2'!N205)/'Prior Year - CA2'!N205,0)</f>
        <v>0</v>
      </c>
      <c r="O205" s="67">
        <v>80</v>
      </c>
      <c r="P205" s="36"/>
      <c r="Q205" s="36"/>
      <c r="R205" s="36"/>
      <c r="S205" s="36"/>
      <c r="T205" s="55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</row>
    <row r="206" spans="1:40" ht="16.5" thickTop="1">
      <c r="A206" s="68"/>
      <c r="B206" s="69"/>
      <c r="C206" s="69"/>
      <c r="D206" s="77" t="s">
        <v>141</v>
      </c>
      <c r="E206" s="77"/>
      <c r="F206" s="77" t="s">
        <v>141</v>
      </c>
      <c r="G206" s="77"/>
      <c r="H206" s="77"/>
      <c r="I206" s="77"/>
      <c r="J206" s="77"/>
      <c r="K206" s="77"/>
      <c r="L206" s="77"/>
      <c r="M206" s="77"/>
      <c r="N206" s="77"/>
      <c r="O206" s="36"/>
      <c r="P206" s="36"/>
      <c r="Q206" s="36"/>
      <c r="R206" s="36"/>
      <c r="S206" s="36"/>
      <c r="T206" s="55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</row>
    <row r="207" spans="1:40" ht="18">
      <c r="A207" s="65" t="s">
        <v>67</v>
      </c>
      <c r="B207" s="65" t="s">
        <v>142</v>
      </c>
      <c r="C207" s="65" t="s">
        <v>152</v>
      </c>
      <c r="D207" s="65" t="s">
        <v>160</v>
      </c>
      <c r="E207" s="65" t="s">
        <v>168</v>
      </c>
      <c r="F207" s="65" t="s">
        <v>175</v>
      </c>
      <c r="G207" s="65" t="s">
        <v>178</v>
      </c>
      <c r="H207" s="65" t="s">
        <v>183</v>
      </c>
      <c r="I207" s="65" t="s">
        <v>186</v>
      </c>
      <c r="J207" s="65" t="s">
        <v>190</v>
      </c>
      <c r="K207" s="65" t="s">
        <v>193</v>
      </c>
      <c r="L207" s="65" t="s">
        <v>210</v>
      </c>
      <c r="M207" s="65" t="s">
        <v>220</v>
      </c>
      <c r="N207" s="65" t="s">
        <v>224</v>
      </c>
      <c r="O207" s="74" t="s">
        <v>141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</row>
    <row r="208" spans="1:40" ht="15.75" thickBo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</row>
    <row r="209" spans="1:40" ht="16.5" thickTop="1">
      <c r="A209" s="33" t="str">
        <f>$A$1</f>
        <v>% CHANGE FROM PRIOR YEAR</v>
      </c>
      <c r="B209" s="75" t="s">
        <v>144</v>
      </c>
      <c r="C209" s="31"/>
      <c r="D209" s="31"/>
      <c r="E209" s="32"/>
      <c r="F209" s="32"/>
      <c r="G209" s="32"/>
      <c r="H209" s="32"/>
      <c r="I209" s="31"/>
      <c r="J209" s="31"/>
      <c r="K209" s="31" t="s">
        <v>141</v>
      </c>
      <c r="L209" s="31"/>
      <c r="M209" s="31"/>
      <c r="N209" s="31"/>
      <c r="O209" s="31"/>
      <c r="P209" s="48" t="s">
        <v>235</v>
      </c>
      <c r="Q209" s="31"/>
      <c r="R209" s="31"/>
      <c r="S209" s="31"/>
      <c r="T209" s="32"/>
      <c r="U209" s="31"/>
      <c r="V209" s="67">
        <v>1</v>
      </c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</row>
    <row r="210" spans="1:40" ht="15.75">
      <c r="A210" s="38" t="str">
        <f>A2</f>
        <v>Select College Name</v>
      </c>
      <c r="B210" s="76" t="s">
        <v>145</v>
      </c>
      <c r="C210" s="70"/>
      <c r="D210" s="70"/>
      <c r="E210" s="70"/>
      <c r="F210" s="42" t="s">
        <v>176</v>
      </c>
      <c r="G210" s="43"/>
      <c r="H210" s="43"/>
      <c r="I210" s="43"/>
      <c r="J210" s="47"/>
      <c r="K210" s="47"/>
      <c r="L210" s="47"/>
      <c r="M210" s="70"/>
      <c r="N210" s="45" t="s">
        <v>136</v>
      </c>
      <c r="O210" s="45" t="s">
        <v>231</v>
      </c>
      <c r="P210" s="42" t="s">
        <v>236</v>
      </c>
      <c r="Q210" s="70"/>
      <c r="R210" s="70"/>
      <c r="S210" s="45" t="s">
        <v>136</v>
      </c>
      <c r="T210" s="45" t="s">
        <v>136</v>
      </c>
      <c r="U210" s="45" t="s">
        <v>231</v>
      </c>
      <c r="V210" s="67">
        <v>2</v>
      </c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</row>
    <row r="211" spans="1:40" ht="15.75">
      <c r="A211" s="38" t="str">
        <f>$A$3</f>
        <v>2018-19 TO 2019-20  COST ANALYSIS</v>
      </c>
      <c r="B211" s="44"/>
      <c r="C211" s="46" t="s">
        <v>153</v>
      </c>
      <c r="D211" s="46" t="s">
        <v>162</v>
      </c>
      <c r="E211" s="46" t="s">
        <v>136</v>
      </c>
      <c r="F211" s="42"/>
      <c r="G211" s="47"/>
      <c r="H211" s="47"/>
      <c r="I211" s="46" t="s">
        <v>187</v>
      </c>
      <c r="J211" s="46" t="s">
        <v>188</v>
      </c>
      <c r="K211" s="46" t="s">
        <v>171</v>
      </c>
      <c r="L211" s="46" t="s">
        <v>215</v>
      </c>
      <c r="M211" s="46" t="s">
        <v>136</v>
      </c>
      <c r="N211" s="38" t="s">
        <v>227</v>
      </c>
      <c r="O211" s="38" t="s">
        <v>229</v>
      </c>
      <c r="P211" s="44"/>
      <c r="Q211" s="46" t="s">
        <v>153</v>
      </c>
      <c r="R211" s="46" t="s">
        <v>136</v>
      </c>
      <c r="S211" s="38" t="s">
        <v>222</v>
      </c>
      <c r="T211" s="38" t="s">
        <v>227</v>
      </c>
      <c r="U211" s="38" t="s">
        <v>229</v>
      </c>
      <c r="V211" s="67">
        <v>3</v>
      </c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</row>
    <row r="212" spans="1:40" ht="15.75">
      <c r="A212" s="38" t="s">
        <v>0</v>
      </c>
      <c r="B212" s="38"/>
      <c r="C212" s="41" t="s">
        <v>154</v>
      </c>
      <c r="D212" s="41" t="s">
        <v>163</v>
      </c>
      <c r="E212" s="41" t="s">
        <v>169</v>
      </c>
      <c r="F212" s="38"/>
      <c r="G212" s="41" t="s">
        <v>179</v>
      </c>
      <c r="H212" s="41"/>
      <c r="I212" s="41" t="s">
        <v>179</v>
      </c>
      <c r="J212" s="41" t="s">
        <v>179</v>
      </c>
      <c r="K212" s="41" t="s">
        <v>195</v>
      </c>
      <c r="L212" s="41" t="s">
        <v>216</v>
      </c>
      <c r="M212" s="41" t="s">
        <v>222</v>
      </c>
      <c r="N212" s="38" t="s">
        <v>170</v>
      </c>
      <c r="O212" s="38" t="s">
        <v>232</v>
      </c>
      <c r="P212" s="35"/>
      <c r="Q212" s="41" t="s">
        <v>154</v>
      </c>
      <c r="R212" s="41" t="s">
        <v>169</v>
      </c>
      <c r="S212" s="38" t="s">
        <v>219</v>
      </c>
      <c r="T212" s="38" t="s">
        <v>170</v>
      </c>
      <c r="U212" s="38" t="s">
        <v>232</v>
      </c>
      <c r="V212" s="67">
        <v>4</v>
      </c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</row>
    <row r="213" spans="1:40" ht="16.5" thickBot="1">
      <c r="A213" s="38" t="s">
        <v>323</v>
      </c>
      <c r="B213" s="38" t="s">
        <v>146</v>
      </c>
      <c r="C213" s="41" t="s">
        <v>155</v>
      </c>
      <c r="D213" s="41" t="s">
        <v>155</v>
      </c>
      <c r="E213" s="41" t="s">
        <v>170</v>
      </c>
      <c r="F213" s="38" t="s">
        <v>146</v>
      </c>
      <c r="G213" s="41" t="s">
        <v>155</v>
      </c>
      <c r="H213" s="41"/>
      <c r="I213" s="41" t="s">
        <v>155</v>
      </c>
      <c r="J213" s="41" t="s">
        <v>155</v>
      </c>
      <c r="K213" s="41" t="s">
        <v>155</v>
      </c>
      <c r="L213" s="41" t="s">
        <v>217</v>
      </c>
      <c r="M213" s="41" t="s">
        <v>219</v>
      </c>
      <c r="N213" s="38" t="s">
        <v>146</v>
      </c>
      <c r="O213" s="38" t="s">
        <v>146</v>
      </c>
      <c r="P213" s="38" t="s">
        <v>146</v>
      </c>
      <c r="Q213" s="41" t="s">
        <v>155</v>
      </c>
      <c r="R213" s="41" t="s">
        <v>170</v>
      </c>
      <c r="S213" s="38" t="s">
        <v>146</v>
      </c>
      <c r="T213" s="38" t="s">
        <v>146</v>
      </c>
      <c r="U213" s="38" t="s">
        <v>146</v>
      </c>
      <c r="V213" s="67">
        <v>5</v>
      </c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</row>
    <row r="214" spans="1:40" ht="16.5" thickTop="1">
      <c r="A214" s="48"/>
      <c r="B214" s="521"/>
      <c r="C214" s="522"/>
      <c r="D214" s="522"/>
      <c r="E214" s="522"/>
      <c r="F214" s="521"/>
      <c r="G214" s="521"/>
      <c r="H214" s="521"/>
      <c r="I214" s="521"/>
      <c r="J214" s="521"/>
      <c r="K214" s="521"/>
      <c r="L214" s="521"/>
      <c r="M214" s="521"/>
      <c r="N214" s="521"/>
      <c r="O214" s="521"/>
      <c r="P214" s="521"/>
      <c r="Q214" s="522"/>
      <c r="R214" s="522"/>
      <c r="S214" s="522"/>
      <c r="T214" s="522"/>
      <c r="U214" s="521"/>
      <c r="V214" s="67">
        <v>6</v>
      </c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</row>
    <row r="215" spans="1:40" ht="15.75">
      <c r="A215" s="39" t="s">
        <v>282</v>
      </c>
      <c r="B215" s="518"/>
      <c r="C215" s="87"/>
      <c r="D215" s="87"/>
      <c r="E215" s="87"/>
      <c r="F215" s="518"/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87"/>
      <c r="R215" s="87"/>
      <c r="S215" s="87"/>
      <c r="T215" s="87"/>
      <c r="U215" s="518"/>
      <c r="V215" s="67">
        <v>7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</row>
    <row r="216" spans="1:40" ht="15.75">
      <c r="A216" s="39" t="s">
        <v>286</v>
      </c>
      <c r="B216" s="518"/>
      <c r="C216" s="87"/>
      <c r="D216" s="87"/>
      <c r="E216" s="87"/>
      <c r="F216" s="515"/>
      <c r="G216" s="515"/>
      <c r="H216" s="515"/>
      <c r="I216" s="515"/>
      <c r="J216" s="515"/>
      <c r="K216" s="515"/>
      <c r="L216" s="515"/>
      <c r="M216" s="518"/>
      <c r="N216" s="518"/>
      <c r="O216" s="515"/>
      <c r="P216" s="518"/>
      <c r="Q216" s="87"/>
      <c r="R216" s="87"/>
      <c r="S216" s="87"/>
      <c r="T216" s="87"/>
      <c r="U216" s="518"/>
      <c r="V216" s="67">
        <v>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</row>
    <row r="217" spans="1:40">
      <c r="A217" s="35" t="s">
        <v>1</v>
      </c>
      <c r="B217" s="514">
        <f>IF('Prior Year - CA2'!B217&gt;0,('CA2 Detail'!B217-'Prior Year - CA2'!B217)/'Prior Year - CA2'!B217,0)</f>
        <v>0</v>
      </c>
      <c r="C217" s="514">
        <f>IF('Prior Year - CA2'!C217&gt;0,('CA2 Detail'!C217-'Prior Year - CA2'!C217)/'Prior Year - CA2'!C217,0)</f>
        <v>0</v>
      </c>
      <c r="D217" s="514">
        <f>IF('Prior Year - CA2'!D217&gt;0,('CA2 Detail'!D217-'Prior Year - CA2'!D217)/'Prior Year - CA2'!D217,0)</f>
        <v>0</v>
      </c>
      <c r="E217" s="514">
        <f>IF('Prior Year - CA2'!E217&gt;0,('CA2 Detail'!E217-'Prior Year - CA2'!E217)/'Prior Year - CA2'!E217,0)</f>
        <v>0</v>
      </c>
      <c r="F217" s="514">
        <f>IF('Prior Year - CA2'!F217&gt;0,('CA2 Detail'!F217-'Prior Year - CA2'!F217)/'Prior Year - CA2'!F217,0)</f>
        <v>0</v>
      </c>
      <c r="G217" s="514">
        <f>IF('Prior Year - CA2'!G217&gt;0,('CA2 Detail'!G217-'Prior Year - CA2'!G217)/'Prior Year - CA2'!G217,0)</f>
        <v>0</v>
      </c>
      <c r="H217" s="516"/>
      <c r="I217" s="514">
        <f>IF('Prior Year - CA2'!I217&gt;0,('CA2 Detail'!I217-'Prior Year - CA2'!I217)/'Prior Year - CA2'!I217,0)</f>
        <v>0</v>
      </c>
      <c r="J217" s="514">
        <f>IF('Prior Year - CA2'!J217&gt;0,('CA2 Detail'!J217-'Prior Year - CA2'!J217)/'Prior Year - CA2'!J217,0)</f>
        <v>0</v>
      </c>
      <c r="K217" s="514">
        <f>IF('Prior Year - CA2'!K217&gt;0,('CA2 Detail'!K217-'Prior Year - CA2'!K217)/'Prior Year - CA2'!K217,0)</f>
        <v>0</v>
      </c>
      <c r="L217" s="514">
        <f>IF('Prior Year - CA2'!L217&gt;0,('CA2 Detail'!L217-'Prior Year - CA2'!L217)/'Prior Year - CA2'!L217,0)</f>
        <v>0</v>
      </c>
      <c r="M217" s="514">
        <f>IF('Prior Year - CA2'!M217&gt;0,('CA2 Detail'!M217-'Prior Year - CA2'!M217)/'Prior Year - CA2'!M217,0)</f>
        <v>0</v>
      </c>
      <c r="N217" s="514">
        <f>IF('Prior Year - CA2'!N217&gt;0,('CA2 Detail'!N217-'Prior Year - CA2'!N217)/'Prior Year - CA2'!N217,0)</f>
        <v>0</v>
      </c>
      <c r="O217" s="514">
        <f>IF('Prior Year - CA2'!O217&gt;0,('CA2 Detail'!O217-'Prior Year - CA2'!O217)/'Prior Year - CA2'!O217,0)</f>
        <v>0</v>
      </c>
      <c r="P217" s="514">
        <f>IF('Prior Year - CA2'!P217&gt;0,('CA2 Detail'!P217-'Prior Year - CA2'!P217)/'Prior Year - CA2'!P217,0)</f>
        <v>0</v>
      </c>
      <c r="Q217" s="514">
        <f>IF('Prior Year - CA2'!Q217&gt;0,('CA2 Detail'!Q217-'Prior Year - CA2'!Q217)/'Prior Year - CA2'!Q217,0)</f>
        <v>0</v>
      </c>
      <c r="R217" s="514">
        <f>IF('Prior Year - CA2'!R217&gt;0,('CA2 Detail'!R217-'Prior Year - CA2'!R217)/'Prior Year - CA2'!R217,0)</f>
        <v>0</v>
      </c>
      <c r="S217" s="514">
        <f>IF('Prior Year - CA2'!S217&gt;0,('CA2 Detail'!S217-'Prior Year - CA2'!S217)/'Prior Year - CA2'!S217,0)</f>
        <v>0</v>
      </c>
      <c r="T217" s="514">
        <f>IF('Prior Year - CA2'!T217&gt;0,('CA2 Detail'!T217-'Prior Year - CA2'!T217)/'Prior Year - CA2'!T217,0)</f>
        <v>0</v>
      </c>
      <c r="U217" s="514">
        <f>IF('Prior Year - CA2'!U217&gt;0,('CA2 Detail'!U217-'Prior Year - CA2'!U217)/'Prior Year - CA2'!U217,0)</f>
        <v>0</v>
      </c>
      <c r="V217" s="67">
        <v>9</v>
      </c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</row>
    <row r="218" spans="1:40">
      <c r="A218" s="35" t="s">
        <v>2</v>
      </c>
      <c r="B218" s="514">
        <f>IF('Prior Year - CA2'!B218&gt;0,('CA2 Detail'!B218-'Prior Year - CA2'!B218)/'Prior Year - CA2'!B218,0)</f>
        <v>0</v>
      </c>
      <c r="C218" s="514">
        <f>IF('Prior Year - CA2'!C218&gt;0,('CA2 Detail'!C218-'Prior Year - CA2'!C218)/'Prior Year - CA2'!C218,0)</f>
        <v>0</v>
      </c>
      <c r="D218" s="514">
        <f>IF('Prior Year - CA2'!D218&gt;0,('CA2 Detail'!D218-'Prior Year - CA2'!D218)/'Prior Year - CA2'!D218,0)</f>
        <v>0</v>
      </c>
      <c r="E218" s="514">
        <f>IF('Prior Year - CA2'!E218&gt;0,('CA2 Detail'!E218-'Prior Year - CA2'!E218)/'Prior Year - CA2'!E218,0)</f>
        <v>0</v>
      </c>
      <c r="F218" s="514">
        <f>IF('Prior Year - CA2'!F218&gt;0,('CA2 Detail'!F218-'Prior Year - CA2'!F218)/'Prior Year - CA2'!F218,0)</f>
        <v>0</v>
      </c>
      <c r="G218" s="514">
        <f>IF('Prior Year - CA2'!G218&gt;0,('CA2 Detail'!G218-'Prior Year - CA2'!G218)/'Prior Year - CA2'!G218,0)</f>
        <v>0</v>
      </c>
      <c r="H218" s="516"/>
      <c r="I218" s="514">
        <f>IF('Prior Year - CA2'!I218&gt;0,('CA2 Detail'!I218-'Prior Year - CA2'!I218)/'Prior Year - CA2'!I218,0)</f>
        <v>0</v>
      </c>
      <c r="J218" s="514">
        <f>IF('Prior Year - CA2'!J218&gt;0,('CA2 Detail'!J218-'Prior Year - CA2'!J218)/'Prior Year - CA2'!J218,0)</f>
        <v>0</v>
      </c>
      <c r="K218" s="514">
        <f>IF('Prior Year - CA2'!K218&gt;0,('CA2 Detail'!K218-'Prior Year - CA2'!K218)/'Prior Year - CA2'!K218,0)</f>
        <v>0</v>
      </c>
      <c r="L218" s="514">
        <f>IF('Prior Year - CA2'!L218&gt;0,('CA2 Detail'!L218-'Prior Year - CA2'!L218)/'Prior Year - CA2'!L218,0)</f>
        <v>0</v>
      </c>
      <c r="M218" s="514">
        <f>IF('Prior Year - CA2'!M218&gt;0,('CA2 Detail'!M218-'Prior Year - CA2'!M218)/'Prior Year - CA2'!M218,0)</f>
        <v>0</v>
      </c>
      <c r="N218" s="514">
        <f>IF('Prior Year - CA2'!N218&gt;0,('CA2 Detail'!N218-'Prior Year - CA2'!N218)/'Prior Year - CA2'!N218,0)</f>
        <v>0</v>
      </c>
      <c r="O218" s="514">
        <f>IF('Prior Year - CA2'!O218&gt;0,('CA2 Detail'!O218-'Prior Year - CA2'!O218)/'Prior Year - CA2'!O218,0)</f>
        <v>0</v>
      </c>
      <c r="P218" s="514">
        <f>IF('Prior Year - CA2'!P218&gt;0,('CA2 Detail'!P218-'Prior Year - CA2'!P218)/'Prior Year - CA2'!P218,0)</f>
        <v>0</v>
      </c>
      <c r="Q218" s="514">
        <f>IF('Prior Year - CA2'!Q218&gt;0,('CA2 Detail'!Q218-'Prior Year - CA2'!Q218)/'Prior Year - CA2'!Q218,0)</f>
        <v>0</v>
      </c>
      <c r="R218" s="514">
        <f>IF('Prior Year - CA2'!R218&gt;0,('CA2 Detail'!R218-'Prior Year - CA2'!R218)/'Prior Year - CA2'!R218,0)</f>
        <v>0</v>
      </c>
      <c r="S218" s="514">
        <f>IF('Prior Year - CA2'!S218&gt;0,('CA2 Detail'!S218-'Prior Year - CA2'!S218)/'Prior Year - CA2'!S218,0)</f>
        <v>0</v>
      </c>
      <c r="T218" s="514">
        <f>IF('Prior Year - CA2'!T218&gt;0,('CA2 Detail'!T218-'Prior Year - CA2'!T218)/'Prior Year - CA2'!T218,0)</f>
        <v>0</v>
      </c>
      <c r="U218" s="514">
        <f>IF('Prior Year - CA2'!U218&gt;0,('CA2 Detail'!U218-'Prior Year - CA2'!U218)/'Prior Year - CA2'!U218,0)</f>
        <v>0</v>
      </c>
      <c r="V218" s="67">
        <v>10</v>
      </c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</row>
    <row r="219" spans="1:40">
      <c r="A219" s="35" t="s">
        <v>3</v>
      </c>
      <c r="B219" s="514">
        <f>IF('Prior Year - CA2'!B219&gt;0,('CA2 Detail'!B219-'Prior Year - CA2'!B219)/'Prior Year - CA2'!B219,0)</f>
        <v>0</v>
      </c>
      <c r="C219" s="514">
        <f>IF('Prior Year - CA2'!C219&gt;0,('CA2 Detail'!C219-'Prior Year - CA2'!C219)/'Prior Year - CA2'!C219,0)</f>
        <v>0</v>
      </c>
      <c r="D219" s="514">
        <f>IF('Prior Year - CA2'!D219&gt;0,('CA2 Detail'!D219-'Prior Year - CA2'!D219)/'Prior Year - CA2'!D219,0)</f>
        <v>0</v>
      </c>
      <c r="E219" s="514">
        <f>IF('Prior Year - CA2'!E219&gt;0,('CA2 Detail'!E219-'Prior Year - CA2'!E219)/'Prior Year - CA2'!E219,0)</f>
        <v>0</v>
      </c>
      <c r="F219" s="514">
        <f>IF('Prior Year - CA2'!F219&gt;0,('CA2 Detail'!F219-'Prior Year - CA2'!F219)/'Prior Year - CA2'!F219,0)</f>
        <v>0</v>
      </c>
      <c r="G219" s="514">
        <f>IF('Prior Year - CA2'!G219&gt;0,('CA2 Detail'!G219-'Prior Year - CA2'!G219)/'Prior Year - CA2'!G219,0)</f>
        <v>0</v>
      </c>
      <c r="H219" s="516"/>
      <c r="I219" s="514">
        <f>IF('Prior Year - CA2'!I219&gt;0,('CA2 Detail'!I219-'Prior Year - CA2'!I219)/'Prior Year - CA2'!I219,0)</f>
        <v>0</v>
      </c>
      <c r="J219" s="514">
        <f>IF('Prior Year - CA2'!J219&gt;0,('CA2 Detail'!J219-'Prior Year - CA2'!J219)/'Prior Year - CA2'!J219,0)</f>
        <v>0</v>
      </c>
      <c r="K219" s="514">
        <f>IF('Prior Year - CA2'!K219&gt;0,('CA2 Detail'!K219-'Prior Year - CA2'!K219)/'Prior Year - CA2'!K219,0)</f>
        <v>0</v>
      </c>
      <c r="L219" s="514">
        <f>IF('Prior Year - CA2'!L219&gt;0,('CA2 Detail'!L219-'Prior Year - CA2'!L219)/'Prior Year - CA2'!L219,0)</f>
        <v>0</v>
      </c>
      <c r="M219" s="514">
        <f>IF('Prior Year - CA2'!M219&gt;0,('CA2 Detail'!M219-'Prior Year - CA2'!M219)/'Prior Year - CA2'!M219,0)</f>
        <v>0</v>
      </c>
      <c r="N219" s="514">
        <f>IF('Prior Year - CA2'!N219&gt;0,('CA2 Detail'!N219-'Prior Year - CA2'!N219)/'Prior Year - CA2'!N219,0)</f>
        <v>0</v>
      </c>
      <c r="O219" s="514">
        <f>IF('Prior Year - CA2'!O219&gt;0,('CA2 Detail'!O219-'Prior Year - CA2'!O219)/'Prior Year - CA2'!O219,0)</f>
        <v>0</v>
      </c>
      <c r="P219" s="514">
        <f>IF('Prior Year - CA2'!P219&gt;0,('CA2 Detail'!P219-'Prior Year - CA2'!P219)/'Prior Year - CA2'!P219,0)</f>
        <v>0</v>
      </c>
      <c r="Q219" s="514">
        <f>IF('Prior Year - CA2'!Q219&gt;0,('CA2 Detail'!Q219-'Prior Year - CA2'!Q219)/'Prior Year - CA2'!Q219,0)</f>
        <v>0</v>
      </c>
      <c r="R219" s="514">
        <f>IF('Prior Year - CA2'!R219&gt;0,('CA2 Detail'!R219-'Prior Year - CA2'!R219)/'Prior Year - CA2'!R219,0)</f>
        <v>0</v>
      </c>
      <c r="S219" s="514">
        <f>IF('Prior Year - CA2'!S219&gt;0,('CA2 Detail'!S219-'Prior Year - CA2'!S219)/'Prior Year - CA2'!S219,0)</f>
        <v>0</v>
      </c>
      <c r="T219" s="514">
        <f>IF('Prior Year - CA2'!T219&gt;0,('CA2 Detail'!T219-'Prior Year - CA2'!T219)/'Prior Year - CA2'!T219,0)</f>
        <v>0</v>
      </c>
      <c r="U219" s="514">
        <f>IF('Prior Year - CA2'!U219&gt;0,('CA2 Detail'!U219-'Prior Year - CA2'!U219)/'Prior Year - CA2'!U219,0)</f>
        <v>0</v>
      </c>
      <c r="V219" s="67">
        <v>11</v>
      </c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</row>
    <row r="220" spans="1:40">
      <c r="A220" s="35" t="s">
        <v>4</v>
      </c>
      <c r="B220" s="514">
        <f>IF('Prior Year - CA2'!B220&gt;0,('CA2 Detail'!B220-'Prior Year - CA2'!B220)/'Prior Year - CA2'!B220,0)</f>
        <v>0</v>
      </c>
      <c r="C220" s="514">
        <f>IF('Prior Year - CA2'!C220&gt;0,('CA2 Detail'!C220-'Prior Year - CA2'!C220)/'Prior Year - CA2'!C220,0)</f>
        <v>0</v>
      </c>
      <c r="D220" s="514">
        <f>IF('Prior Year - CA2'!D220&gt;0,('CA2 Detail'!D220-'Prior Year - CA2'!D220)/'Prior Year - CA2'!D220,0)</f>
        <v>0</v>
      </c>
      <c r="E220" s="514">
        <f>IF('Prior Year - CA2'!E220&gt;0,('CA2 Detail'!E220-'Prior Year - CA2'!E220)/'Prior Year - CA2'!E220,0)</f>
        <v>0</v>
      </c>
      <c r="F220" s="514">
        <f>IF('Prior Year - CA2'!F220&gt;0,('CA2 Detail'!F220-'Prior Year - CA2'!F220)/'Prior Year - CA2'!F220,0)</f>
        <v>0</v>
      </c>
      <c r="G220" s="514">
        <f>IF('Prior Year - CA2'!G220&gt;0,('CA2 Detail'!G220-'Prior Year - CA2'!G220)/'Prior Year - CA2'!G220,0)</f>
        <v>0</v>
      </c>
      <c r="H220" s="516"/>
      <c r="I220" s="514">
        <f>IF('Prior Year - CA2'!I220&gt;0,('CA2 Detail'!I220-'Prior Year - CA2'!I220)/'Prior Year - CA2'!I220,0)</f>
        <v>0</v>
      </c>
      <c r="J220" s="514">
        <f>IF('Prior Year - CA2'!J220&gt;0,('CA2 Detail'!J220-'Prior Year - CA2'!J220)/'Prior Year - CA2'!J220,0)</f>
        <v>0</v>
      </c>
      <c r="K220" s="514">
        <f>IF('Prior Year - CA2'!K220&gt;0,('CA2 Detail'!K220-'Prior Year - CA2'!K220)/'Prior Year - CA2'!K220,0)</f>
        <v>0</v>
      </c>
      <c r="L220" s="514">
        <f>IF('Prior Year - CA2'!L220&gt;0,('CA2 Detail'!L220-'Prior Year - CA2'!L220)/'Prior Year - CA2'!L220,0)</f>
        <v>0</v>
      </c>
      <c r="M220" s="514">
        <f>IF('Prior Year - CA2'!M220&gt;0,('CA2 Detail'!M220-'Prior Year - CA2'!M220)/'Prior Year - CA2'!M220,0)</f>
        <v>0</v>
      </c>
      <c r="N220" s="514">
        <f>IF('Prior Year - CA2'!N220&gt;0,('CA2 Detail'!N220-'Prior Year - CA2'!N220)/'Prior Year - CA2'!N220,0)</f>
        <v>0</v>
      </c>
      <c r="O220" s="514">
        <f>IF('Prior Year - CA2'!O220&gt;0,('CA2 Detail'!O220-'Prior Year - CA2'!O220)/'Prior Year - CA2'!O220,0)</f>
        <v>0</v>
      </c>
      <c r="P220" s="514">
        <f>IF('Prior Year - CA2'!P220&gt;0,('CA2 Detail'!P220-'Prior Year - CA2'!P220)/'Prior Year - CA2'!P220,0)</f>
        <v>0</v>
      </c>
      <c r="Q220" s="514">
        <f>IF('Prior Year - CA2'!Q220&gt;0,('CA2 Detail'!Q220-'Prior Year - CA2'!Q220)/'Prior Year - CA2'!Q220,0)</f>
        <v>0</v>
      </c>
      <c r="R220" s="514">
        <f>IF('Prior Year - CA2'!R220&gt;0,('CA2 Detail'!R220-'Prior Year - CA2'!R220)/'Prior Year - CA2'!R220,0)</f>
        <v>0</v>
      </c>
      <c r="S220" s="514">
        <f>IF('Prior Year - CA2'!S220&gt;0,('CA2 Detail'!S220-'Prior Year - CA2'!S220)/'Prior Year - CA2'!S220,0)</f>
        <v>0</v>
      </c>
      <c r="T220" s="514">
        <f>IF('Prior Year - CA2'!T220&gt;0,('CA2 Detail'!T220-'Prior Year - CA2'!T220)/'Prior Year - CA2'!T220,0)</f>
        <v>0</v>
      </c>
      <c r="U220" s="514">
        <f>IF('Prior Year - CA2'!U220&gt;0,('CA2 Detail'!U220-'Prior Year - CA2'!U220)/'Prior Year - CA2'!U220,0)</f>
        <v>0</v>
      </c>
      <c r="V220" s="67">
        <v>12</v>
      </c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</row>
    <row r="221" spans="1:40">
      <c r="A221" s="35" t="s">
        <v>5</v>
      </c>
      <c r="B221" s="514">
        <f>IF('Prior Year - CA2'!B221&gt;0,('CA2 Detail'!B221-'Prior Year - CA2'!B221)/'Prior Year - CA2'!B221,0)</f>
        <v>0</v>
      </c>
      <c r="C221" s="514">
        <f>IF('Prior Year - CA2'!C221&gt;0,('CA2 Detail'!C221-'Prior Year - CA2'!C221)/'Prior Year - CA2'!C221,0)</f>
        <v>0</v>
      </c>
      <c r="D221" s="514">
        <f>IF('Prior Year - CA2'!D221&gt;0,('CA2 Detail'!D221-'Prior Year - CA2'!D221)/'Prior Year - CA2'!D221,0)</f>
        <v>0</v>
      </c>
      <c r="E221" s="514">
        <f>IF('Prior Year - CA2'!E221&gt;0,('CA2 Detail'!E221-'Prior Year - CA2'!E221)/'Prior Year - CA2'!E221,0)</f>
        <v>0</v>
      </c>
      <c r="F221" s="514">
        <f>IF('Prior Year - CA2'!F221&gt;0,('CA2 Detail'!F221-'Prior Year - CA2'!F221)/'Prior Year - CA2'!F221,0)</f>
        <v>0</v>
      </c>
      <c r="G221" s="514">
        <f>IF('Prior Year - CA2'!G221&gt;0,('CA2 Detail'!G221-'Prior Year - CA2'!G221)/'Prior Year - CA2'!G221,0)</f>
        <v>0</v>
      </c>
      <c r="H221" s="516"/>
      <c r="I221" s="514">
        <f>IF('Prior Year - CA2'!I221&gt;0,('CA2 Detail'!I221-'Prior Year - CA2'!I221)/'Prior Year - CA2'!I221,0)</f>
        <v>0</v>
      </c>
      <c r="J221" s="514">
        <f>IF('Prior Year - CA2'!J221&gt;0,('CA2 Detail'!J221-'Prior Year - CA2'!J221)/'Prior Year - CA2'!J221,0)</f>
        <v>0</v>
      </c>
      <c r="K221" s="514">
        <f>IF('Prior Year - CA2'!K221&gt;0,('CA2 Detail'!K221-'Prior Year - CA2'!K221)/'Prior Year - CA2'!K221,0)</f>
        <v>0</v>
      </c>
      <c r="L221" s="514">
        <f>IF('Prior Year - CA2'!L221&gt;0,('CA2 Detail'!L221-'Prior Year - CA2'!L221)/'Prior Year - CA2'!L221,0)</f>
        <v>0</v>
      </c>
      <c r="M221" s="514">
        <f>IF('Prior Year - CA2'!M221&gt;0,('CA2 Detail'!M221-'Prior Year - CA2'!M221)/'Prior Year - CA2'!M221,0)</f>
        <v>0</v>
      </c>
      <c r="N221" s="514">
        <f>IF('Prior Year - CA2'!N221&gt;0,('CA2 Detail'!N221-'Prior Year - CA2'!N221)/'Prior Year - CA2'!N221,0)</f>
        <v>0</v>
      </c>
      <c r="O221" s="514">
        <f>IF('Prior Year - CA2'!O221&gt;0,('CA2 Detail'!O221-'Prior Year - CA2'!O221)/'Prior Year - CA2'!O221,0)</f>
        <v>0</v>
      </c>
      <c r="P221" s="514">
        <f>IF('Prior Year - CA2'!P221&gt;0,('CA2 Detail'!P221-'Prior Year - CA2'!P221)/'Prior Year - CA2'!P221,0)</f>
        <v>0</v>
      </c>
      <c r="Q221" s="514">
        <f>IF('Prior Year - CA2'!Q221&gt;0,('CA2 Detail'!Q221-'Prior Year - CA2'!Q221)/'Prior Year - CA2'!Q221,0)</f>
        <v>0</v>
      </c>
      <c r="R221" s="514">
        <f>IF('Prior Year - CA2'!R221&gt;0,('CA2 Detail'!R221-'Prior Year - CA2'!R221)/'Prior Year - CA2'!R221,0)</f>
        <v>0</v>
      </c>
      <c r="S221" s="514">
        <f>IF('Prior Year - CA2'!S221&gt;0,('CA2 Detail'!S221-'Prior Year - CA2'!S221)/'Prior Year - CA2'!S221,0)</f>
        <v>0</v>
      </c>
      <c r="T221" s="514">
        <f>IF('Prior Year - CA2'!T221&gt;0,('CA2 Detail'!T221-'Prior Year - CA2'!T221)/'Prior Year - CA2'!T221,0)</f>
        <v>0</v>
      </c>
      <c r="U221" s="514">
        <f>IF('Prior Year - CA2'!U221&gt;0,('CA2 Detail'!U221-'Prior Year - CA2'!U221)/'Prior Year - CA2'!U221,0)</f>
        <v>0</v>
      </c>
      <c r="V221" s="67">
        <v>13</v>
      </c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</row>
    <row r="222" spans="1:40">
      <c r="A222" s="35" t="s">
        <v>6</v>
      </c>
      <c r="B222" s="514">
        <f>IF('Prior Year - CA2'!B222&gt;0,('CA2 Detail'!B222-'Prior Year - CA2'!B222)/'Prior Year - CA2'!B222,0)</f>
        <v>0</v>
      </c>
      <c r="C222" s="514">
        <f>IF('Prior Year - CA2'!C222&gt;0,('CA2 Detail'!C222-'Prior Year - CA2'!C222)/'Prior Year - CA2'!C222,0)</f>
        <v>0</v>
      </c>
      <c r="D222" s="514">
        <f>IF('Prior Year - CA2'!D222&gt;0,('CA2 Detail'!D222-'Prior Year - CA2'!D222)/'Prior Year - CA2'!D222,0)</f>
        <v>0</v>
      </c>
      <c r="E222" s="514">
        <f>IF('Prior Year - CA2'!E222&gt;0,('CA2 Detail'!E222-'Prior Year - CA2'!E222)/'Prior Year - CA2'!E222,0)</f>
        <v>0</v>
      </c>
      <c r="F222" s="514">
        <f>IF('Prior Year - CA2'!F222&gt;0,('CA2 Detail'!F222-'Prior Year - CA2'!F222)/'Prior Year - CA2'!F222,0)</f>
        <v>0</v>
      </c>
      <c r="G222" s="514">
        <f>IF('Prior Year - CA2'!G222&gt;0,('CA2 Detail'!G222-'Prior Year - CA2'!G222)/'Prior Year - CA2'!G222,0)</f>
        <v>0</v>
      </c>
      <c r="H222" s="516"/>
      <c r="I222" s="514">
        <f>IF('Prior Year - CA2'!I222&gt;0,('CA2 Detail'!I222-'Prior Year - CA2'!I222)/'Prior Year - CA2'!I222,0)</f>
        <v>0</v>
      </c>
      <c r="J222" s="514">
        <f>IF('Prior Year - CA2'!J222&gt;0,('CA2 Detail'!J222-'Prior Year - CA2'!J222)/'Prior Year - CA2'!J222,0)</f>
        <v>0</v>
      </c>
      <c r="K222" s="514">
        <f>IF('Prior Year - CA2'!K222&gt;0,('CA2 Detail'!K222-'Prior Year - CA2'!K222)/'Prior Year - CA2'!K222,0)</f>
        <v>0</v>
      </c>
      <c r="L222" s="514">
        <f>IF('Prior Year - CA2'!L222&gt;0,('CA2 Detail'!L222-'Prior Year - CA2'!L222)/'Prior Year - CA2'!L222,0)</f>
        <v>0</v>
      </c>
      <c r="M222" s="514">
        <f>IF('Prior Year - CA2'!M222&gt;0,('CA2 Detail'!M222-'Prior Year - CA2'!M222)/'Prior Year - CA2'!M222,0)</f>
        <v>0</v>
      </c>
      <c r="N222" s="514">
        <f>IF('Prior Year - CA2'!N222&gt;0,('CA2 Detail'!N222-'Prior Year - CA2'!N222)/'Prior Year - CA2'!N222,0)</f>
        <v>0</v>
      </c>
      <c r="O222" s="514">
        <f>IF('Prior Year - CA2'!O222&gt;0,('CA2 Detail'!O222-'Prior Year - CA2'!O222)/'Prior Year - CA2'!O222,0)</f>
        <v>0</v>
      </c>
      <c r="P222" s="514">
        <f>IF('Prior Year - CA2'!P222&gt;0,('CA2 Detail'!P222-'Prior Year - CA2'!P222)/'Prior Year - CA2'!P222,0)</f>
        <v>0</v>
      </c>
      <c r="Q222" s="514">
        <f>IF('Prior Year - CA2'!Q222&gt;0,('CA2 Detail'!Q222-'Prior Year - CA2'!Q222)/'Prior Year - CA2'!Q222,0)</f>
        <v>0</v>
      </c>
      <c r="R222" s="514">
        <f>IF('Prior Year - CA2'!R222&gt;0,('CA2 Detail'!R222-'Prior Year - CA2'!R222)/'Prior Year - CA2'!R222,0)</f>
        <v>0</v>
      </c>
      <c r="S222" s="514">
        <f>IF('Prior Year - CA2'!S222&gt;0,('CA2 Detail'!S222-'Prior Year - CA2'!S222)/'Prior Year - CA2'!S222,0)</f>
        <v>0</v>
      </c>
      <c r="T222" s="514">
        <f>IF('Prior Year - CA2'!T222&gt;0,('CA2 Detail'!T222-'Prior Year - CA2'!T222)/'Prior Year - CA2'!T222,0)</f>
        <v>0</v>
      </c>
      <c r="U222" s="514">
        <f>IF('Prior Year - CA2'!U222&gt;0,('CA2 Detail'!U222-'Prior Year - CA2'!U222)/'Prior Year - CA2'!U222,0)</f>
        <v>0</v>
      </c>
      <c r="V222" s="67">
        <v>14</v>
      </c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</row>
    <row r="223" spans="1:40">
      <c r="A223" s="35" t="s">
        <v>7</v>
      </c>
      <c r="B223" s="514">
        <f>IF('Prior Year - CA2'!B223&gt;0,('CA2 Detail'!B223-'Prior Year - CA2'!B223)/'Prior Year - CA2'!B223,0)</f>
        <v>0</v>
      </c>
      <c r="C223" s="514">
        <f>IF('Prior Year - CA2'!C223&gt;0,('CA2 Detail'!C223-'Prior Year - CA2'!C223)/'Prior Year - CA2'!C223,0)</f>
        <v>0</v>
      </c>
      <c r="D223" s="514">
        <f>IF('Prior Year - CA2'!D223&gt;0,('CA2 Detail'!D223-'Prior Year - CA2'!D223)/'Prior Year - CA2'!D223,0)</f>
        <v>0</v>
      </c>
      <c r="E223" s="514">
        <f>IF('Prior Year - CA2'!E223&gt;0,('CA2 Detail'!E223-'Prior Year - CA2'!E223)/'Prior Year - CA2'!E223,0)</f>
        <v>0</v>
      </c>
      <c r="F223" s="514">
        <f>IF('Prior Year - CA2'!F223&gt;0,('CA2 Detail'!F223-'Prior Year - CA2'!F223)/'Prior Year - CA2'!F223,0)</f>
        <v>0</v>
      </c>
      <c r="G223" s="514">
        <f>IF('Prior Year - CA2'!G223&gt;0,('CA2 Detail'!G223-'Prior Year - CA2'!G223)/'Prior Year - CA2'!G223,0)</f>
        <v>0</v>
      </c>
      <c r="H223" s="516"/>
      <c r="I223" s="514">
        <f>IF('Prior Year - CA2'!I223&gt;0,('CA2 Detail'!I223-'Prior Year - CA2'!I223)/'Prior Year - CA2'!I223,0)</f>
        <v>0</v>
      </c>
      <c r="J223" s="514">
        <f>IF('Prior Year - CA2'!J223&gt;0,('CA2 Detail'!J223-'Prior Year - CA2'!J223)/'Prior Year - CA2'!J223,0)</f>
        <v>0</v>
      </c>
      <c r="K223" s="514">
        <f>IF('Prior Year - CA2'!K223&gt;0,('CA2 Detail'!K223-'Prior Year - CA2'!K223)/'Prior Year - CA2'!K223,0)</f>
        <v>0</v>
      </c>
      <c r="L223" s="514">
        <f>IF('Prior Year - CA2'!L223&gt;0,('CA2 Detail'!L223-'Prior Year - CA2'!L223)/'Prior Year - CA2'!L223,0)</f>
        <v>0</v>
      </c>
      <c r="M223" s="514">
        <f>IF('Prior Year - CA2'!M223&gt;0,('CA2 Detail'!M223-'Prior Year - CA2'!M223)/'Prior Year - CA2'!M223,0)</f>
        <v>0</v>
      </c>
      <c r="N223" s="514">
        <f>IF('Prior Year - CA2'!N223&gt;0,('CA2 Detail'!N223-'Prior Year - CA2'!N223)/'Prior Year - CA2'!N223,0)</f>
        <v>0</v>
      </c>
      <c r="O223" s="514">
        <f>IF('Prior Year - CA2'!O223&gt;0,('CA2 Detail'!O223-'Prior Year - CA2'!O223)/'Prior Year - CA2'!O223,0)</f>
        <v>0</v>
      </c>
      <c r="P223" s="514">
        <f>IF('Prior Year - CA2'!P223&gt;0,('CA2 Detail'!P223-'Prior Year - CA2'!P223)/'Prior Year - CA2'!P223,0)</f>
        <v>0</v>
      </c>
      <c r="Q223" s="514">
        <f>IF('Prior Year - CA2'!Q223&gt;0,('CA2 Detail'!Q223-'Prior Year - CA2'!Q223)/'Prior Year - CA2'!Q223,0)</f>
        <v>0</v>
      </c>
      <c r="R223" s="514">
        <f>IF('Prior Year - CA2'!R223&gt;0,('CA2 Detail'!R223-'Prior Year - CA2'!R223)/'Prior Year - CA2'!R223,0)</f>
        <v>0</v>
      </c>
      <c r="S223" s="514">
        <f>IF('Prior Year - CA2'!S223&gt;0,('CA2 Detail'!S223-'Prior Year - CA2'!S223)/'Prior Year - CA2'!S223,0)</f>
        <v>0</v>
      </c>
      <c r="T223" s="514">
        <f>IF('Prior Year - CA2'!T223&gt;0,('CA2 Detail'!T223-'Prior Year - CA2'!T223)/'Prior Year - CA2'!T223,0)</f>
        <v>0</v>
      </c>
      <c r="U223" s="514">
        <f>IF('Prior Year - CA2'!U223&gt;0,('CA2 Detail'!U223-'Prior Year - CA2'!U223)/'Prior Year - CA2'!U223,0)</f>
        <v>0</v>
      </c>
      <c r="V223" s="67">
        <v>15</v>
      </c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</row>
    <row r="224" spans="1:40">
      <c r="A224" s="35" t="s">
        <v>8</v>
      </c>
      <c r="B224" s="514">
        <f>IF('Prior Year - CA2'!B224&gt;0,('CA2 Detail'!B224-'Prior Year - CA2'!B224)/'Prior Year - CA2'!B224,0)</f>
        <v>0</v>
      </c>
      <c r="C224" s="514">
        <f>IF('Prior Year - CA2'!C224&gt;0,('CA2 Detail'!C224-'Prior Year - CA2'!C224)/'Prior Year - CA2'!C224,0)</f>
        <v>0</v>
      </c>
      <c r="D224" s="514">
        <f>IF('Prior Year - CA2'!D224&gt;0,('CA2 Detail'!D224-'Prior Year - CA2'!D224)/'Prior Year - CA2'!D224,0)</f>
        <v>0</v>
      </c>
      <c r="E224" s="514">
        <f>IF('Prior Year - CA2'!E224&gt;0,('CA2 Detail'!E224-'Prior Year - CA2'!E224)/'Prior Year - CA2'!E224,0)</f>
        <v>0</v>
      </c>
      <c r="F224" s="514">
        <f>IF('Prior Year - CA2'!F224&gt;0,('CA2 Detail'!F224-'Prior Year - CA2'!F224)/'Prior Year - CA2'!F224,0)</f>
        <v>0</v>
      </c>
      <c r="G224" s="514">
        <f>IF('Prior Year - CA2'!G224&gt;0,('CA2 Detail'!G224-'Prior Year - CA2'!G224)/'Prior Year - CA2'!G224,0)</f>
        <v>0</v>
      </c>
      <c r="H224" s="516"/>
      <c r="I224" s="514">
        <f>IF('Prior Year - CA2'!I224&gt;0,('CA2 Detail'!I224-'Prior Year - CA2'!I224)/'Prior Year - CA2'!I224,0)</f>
        <v>0</v>
      </c>
      <c r="J224" s="514">
        <f>IF('Prior Year - CA2'!J224&gt;0,('CA2 Detail'!J224-'Prior Year - CA2'!J224)/'Prior Year - CA2'!J224,0)</f>
        <v>0</v>
      </c>
      <c r="K224" s="514">
        <f>IF('Prior Year - CA2'!K224&gt;0,('CA2 Detail'!K224-'Prior Year - CA2'!K224)/'Prior Year - CA2'!K224,0)</f>
        <v>0</v>
      </c>
      <c r="L224" s="514">
        <f>IF('Prior Year - CA2'!L224&gt;0,('CA2 Detail'!L224-'Prior Year - CA2'!L224)/'Prior Year - CA2'!L224,0)</f>
        <v>0</v>
      </c>
      <c r="M224" s="514">
        <f>IF('Prior Year - CA2'!M224&gt;0,('CA2 Detail'!M224-'Prior Year - CA2'!M224)/'Prior Year - CA2'!M224,0)</f>
        <v>0</v>
      </c>
      <c r="N224" s="514">
        <f>IF('Prior Year - CA2'!N224&gt;0,('CA2 Detail'!N224-'Prior Year - CA2'!N224)/'Prior Year - CA2'!N224,0)</f>
        <v>0</v>
      </c>
      <c r="O224" s="514">
        <f>IF('Prior Year - CA2'!O224&gt;0,('CA2 Detail'!O224-'Prior Year - CA2'!O224)/'Prior Year - CA2'!O224,0)</f>
        <v>0</v>
      </c>
      <c r="P224" s="514">
        <f>IF('Prior Year - CA2'!P224&gt;0,('CA2 Detail'!P224-'Prior Year - CA2'!P224)/'Prior Year - CA2'!P224,0)</f>
        <v>0</v>
      </c>
      <c r="Q224" s="514">
        <f>IF('Prior Year - CA2'!Q224&gt;0,('CA2 Detail'!Q224-'Prior Year - CA2'!Q224)/'Prior Year - CA2'!Q224,0)</f>
        <v>0</v>
      </c>
      <c r="R224" s="514">
        <f>IF('Prior Year - CA2'!R224&gt;0,('CA2 Detail'!R224-'Prior Year - CA2'!R224)/'Prior Year - CA2'!R224,0)</f>
        <v>0</v>
      </c>
      <c r="S224" s="514">
        <f>IF('Prior Year - CA2'!S224&gt;0,('CA2 Detail'!S224-'Prior Year - CA2'!S224)/'Prior Year - CA2'!S224,0)</f>
        <v>0</v>
      </c>
      <c r="T224" s="514">
        <f>IF('Prior Year - CA2'!T224&gt;0,('CA2 Detail'!T224-'Prior Year - CA2'!T224)/'Prior Year - CA2'!T224,0)</f>
        <v>0</v>
      </c>
      <c r="U224" s="514">
        <f>IF('Prior Year - CA2'!U224&gt;0,('CA2 Detail'!U224-'Prior Year - CA2'!U224)/'Prior Year - CA2'!U224,0)</f>
        <v>0</v>
      </c>
      <c r="V224" s="67">
        <v>16</v>
      </c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</row>
    <row r="225" spans="1:40">
      <c r="A225" s="35" t="s">
        <v>9</v>
      </c>
      <c r="B225" s="514">
        <f>IF('Prior Year - CA2'!B225&gt;0,('CA2 Detail'!B225-'Prior Year - CA2'!B225)/'Prior Year - CA2'!B225,0)</f>
        <v>0</v>
      </c>
      <c r="C225" s="514">
        <f>IF('Prior Year - CA2'!C225&gt;0,('CA2 Detail'!C225-'Prior Year - CA2'!C225)/'Prior Year - CA2'!C225,0)</f>
        <v>0</v>
      </c>
      <c r="D225" s="514">
        <f>IF('Prior Year - CA2'!D225&gt;0,('CA2 Detail'!D225-'Prior Year - CA2'!D225)/'Prior Year - CA2'!D225,0)</f>
        <v>0</v>
      </c>
      <c r="E225" s="514">
        <f>IF('Prior Year - CA2'!E225&gt;0,('CA2 Detail'!E225-'Prior Year - CA2'!E225)/'Prior Year - CA2'!E225,0)</f>
        <v>0</v>
      </c>
      <c r="F225" s="514">
        <f>IF('Prior Year - CA2'!F225&gt;0,('CA2 Detail'!F225-'Prior Year - CA2'!F225)/'Prior Year - CA2'!F225,0)</f>
        <v>0</v>
      </c>
      <c r="G225" s="514">
        <f>IF('Prior Year - CA2'!G225&gt;0,('CA2 Detail'!G225-'Prior Year - CA2'!G225)/'Prior Year - CA2'!G225,0)</f>
        <v>0</v>
      </c>
      <c r="H225" s="516"/>
      <c r="I225" s="514">
        <f>IF('Prior Year - CA2'!I225&gt;0,('CA2 Detail'!I225-'Prior Year - CA2'!I225)/'Prior Year - CA2'!I225,0)</f>
        <v>0</v>
      </c>
      <c r="J225" s="514">
        <f>IF('Prior Year - CA2'!J225&gt;0,('CA2 Detail'!J225-'Prior Year - CA2'!J225)/'Prior Year - CA2'!J225,0)</f>
        <v>0</v>
      </c>
      <c r="K225" s="514">
        <f>IF('Prior Year - CA2'!K225&gt;0,('CA2 Detail'!K225-'Prior Year - CA2'!K225)/'Prior Year - CA2'!K225,0)</f>
        <v>0</v>
      </c>
      <c r="L225" s="514">
        <f>IF('Prior Year - CA2'!L225&gt;0,('CA2 Detail'!L225-'Prior Year - CA2'!L225)/'Prior Year - CA2'!L225,0)</f>
        <v>0</v>
      </c>
      <c r="M225" s="514">
        <f>IF('Prior Year - CA2'!M225&gt;0,('CA2 Detail'!M225-'Prior Year - CA2'!M225)/'Prior Year - CA2'!M225,0)</f>
        <v>0</v>
      </c>
      <c r="N225" s="514">
        <f>IF('Prior Year - CA2'!N225&gt;0,('CA2 Detail'!N225-'Prior Year - CA2'!N225)/'Prior Year - CA2'!N225,0)</f>
        <v>0</v>
      </c>
      <c r="O225" s="514">
        <f>IF('Prior Year - CA2'!O225&gt;0,('CA2 Detail'!O225-'Prior Year - CA2'!O225)/'Prior Year - CA2'!O225,0)</f>
        <v>0</v>
      </c>
      <c r="P225" s="514">
        <f>IF('Prior Year - CA2'!P225&gt;0,('CA2 Detail'!P225-'Prior Year - CA2'!P225)/'Prior Year - CA2'!P225,0)</f>
        <v>0</v>
      </c>
      <c r="Q225" s="514">
        <f>IF('Prior Year - CA2'!Q225&gt;0,('CA2 Detail'!Q225-'Prior Year - CA2'!Q225)/'Prior Year - CA2'!Q225,0)</f>
        <v>0</v>
      </c>
      <c r="R225" s="514">
        <f>IF('Prior Year - CA2'!R225&gt;0,('CA2 Detail'!R225-'Prior Year - CA2'!R225)/'Prior Year - CA2'!R225,0)</f>
        <v>0</v>
      </c>
      <c r="S225" s="514">
        <f>IF('Prior Year - CA2'!S225&gt;0,('CA2 Detail'!S225-'Prior Year - CA2'!S225)/'Prior Year - CA2'!S225,0)</f>
        <v>0</v>
      </c>
      <c r="T225" s="514">
        <f>IF('Prior Year - CA2'!T225&gt;0,('CA2 Detail'!T225-'Prior Year - CA2'!T225)/'Prior Year - CA2'!T225,0)</f>
        <v>0</v>
      </c>
      <c r="U225" s="514">
        <f>IF('Prior Year - CA2'!U225&gt;0,('CA2 Detail'!U225-'Prior Year - CA2'!U225)/'Prior Year - CA2'!U225,0)</f>
        <v>0</v>
      </c>
      <c r="V225" s="67">
        <v>17</v>
      </c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</row>
    <row r="226" spans="1:40">
      <c r="A226" s="35" t="s">
        <v>10</v>
      </c>
      <c r="B226" s="514">
        <f>IF('Prior Year - CA2'!B226&gt;0,('CA2 Detail'!B226-'Prior Year - CA2'!B226)/'Prior Year - CA2'!B226,0)</f>
        <v>0</v>
      </c>
      <c r="C226" s="514">
        <f>IF('Prior Year - CA2'!C226&gt;0,('CA2 Detail'!C226-'Prior Year - CA2'!C226)/'Prior Year - CA2'!C226,0)</f>
        <v>0</v>
      </c>
      <c r="D226" s="514">
        <f>IF('Prior Year - CA2'!D226&gt;0,('CA2 Detail'!D226-'Prior Year - CA2'!D226)/'Prior Year - CA2'!D226,0)</f>
        <v>0</v>
      </c>
      <c r="E226" s="514">
        <f>IF('Prior Year - CA2'!E226&gt;0,('CA2 Detail'!E226-'Prior Year - CA2'!E226)/'Prior Year - CA2'!E226,0)</f>
        <v>0</v>
      </c>
      <c r="F226" s="514">
        <f>IF('Prior Year - CA2'!F226&gt;0,('CA2 Detail'!F226-'Prior Year - CA2'!F226)/'Prior Year - CA2'!F226,0)</f>
        <v>0</v>
      </c>
      <c r="G226" s="514">
        <f>IF('Prior Year - CA2'!G226&gt;0,('CA2 Detail'!G226-'Prior Year - CA2'!G226)/'Prior Year - CA2'!G226,0)</f>
        <v>0</v>
      </c>
      <c r="H226" s="516"/>
      <c r="I226" s="514">
        <f>IF('Prior Year - CA2'!I226&gt;0,('CA2 Detail'!I226-'Prior Year - CA2'!I226)/'Prior Year - CA2'!I226,0)</f>
        <v>0</v>
      </c>
      <c r="J226" s="514">
        <f>IF('Prior Year - CA2'!J226&gt;0,('CA2 Detail'!J226-'Prior Year - CA2'!J226)/'Prior Year - CA2'!J226,0)</f>
        <v>0</v>
      </c>
      <c r="K226" s="514">
        <f>IF('Prior Year - CA2'!K226&gt;0,('CA2 Detail'!K226-'Prior Year - CA2'!K226)/'Prior Year - CA2'!K226,0)</f>
        <v>0</v>
      </c>
      <c r="L226" s="514">
        <f>IF('Prior Year - CA2'!L226&gt;0,('CA2 Detail'!L226-'Prior Year - CA2'!L226)/'Prior Year - CA2'!L226,0)</f>
        <v>0</v>
      </c>
      <c r="M226" s="514">
        <f>IF('Prior Year - CA2'!M226&gt;0,('CA2 Detail'!M226-'Prior Year - CA2'!M226)/'Prior Year - CA2'!M226,0)</f>
        <v>0</v>
      </c>
      <c r="N226" s="514">
        <f>IF('Prior Year - CA2'!N226&gt;0,('CA2 Detail'!N226-'Prior Year - CA2'!N226)/'Prior Year - CA2'!N226,0)</f>
        <v>0</v>
      </c>
      <c r="O226" s="514">
        <f>IF('Prior Year - CA2'!O226&gt;0,('CA2 Detail'!O226-'Prior Year - CA2'!O226)/'Prior Year - CA2'!O226,0)</f>
        <v>0</v>
      </c>
      <c r="P226" s="514">
        <f>IF('Prior Year - CA2'!P226&gt;0,('CA2 Detail'!P226-'Prior Year - CA2'!P226)/'Prior Year - CA2'!P226,0)</f>
        <v>0</v>
      </c>
      <c r="Q226" s="514">
        <f>IF('Prior Year - CA2'!Q226&gt;0,('CA2 Detail'!Q226-'Prior Year - CA2'!Q226)/'Prior Year - CA2'!Q226,0)</f>
        <v>0</v>
      </c>
      <c r="R226" s="514">
        <f>IF('Prior Year - CA2'!R226&gt;0,('CA2 Detail'!R226-'Prior Year - CA2'!R226)/'Prior Year - CA2'!R226,0)</f>
        <v>0</v>
      </c>
      <c r="S226" s="514">
        <f>IF('Prior Year - CA2'!S226&gt;0,('CA2 Detail'!S226-'Prior Year - CA2'!S226)/'Prior Year - CA2'!S226,0)</f>
        <v>0</v>
      </c>
      <c r="T226" s="514">
        <f>IF('Prior Year - CA2'!T226&gt;0,('CA2 Detail'!T226-'Prior Year - CA2'!T226)/'Prior Year - CA2'!T226,0)</f>
        <v>0</v>
      </c>
      <c r="U226" s="514">
        <f>IF('Prior Year - CA2'!U226&gt;0,('CA2 Detail'!U226-'Prior Year - CA2'!U226)/'Prior Year - CA2'!U226,0)</f>
        <v>0</v>
      </c>
      <c r="V226" s="67">
        <v>18</v>
      </c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</row>
    <row r="227" spans="1:40">
      <c r="A227" s="35" t="s">
        <v>11</v>
      </c>
      <c r="B227" s="514">
        <f>IF('Prior Year - CA2'!B227&gt;0,('CA2 Detail'!B227-'Prior Year - CA2'!B227)/'Prior Year - CA2'!B227,0)</f>
        <v>0</v>
      </c>
      <c r="C227" s="514">
        <f>IF('Prior Year - CA2'!C227&gt;0,('CA2 Detail'!C227-'Prior Year - CA2'!C227)/'Prior Year - CA2'!C227,0)</f>
        <v>0</v>
      </c>
      <c r="D227" s="514">
        <f>IF('Prior Year - CA2'!D227&gt;0,('CA2 Detail'!D227-'Prior Year - CA2'!D227)/'Prior Year - CA2'!D227,0)</f>
        <v>0</v>
      </c>
      <c r="E227" s="514">
        <f>IF('Prior Year - CA2'!E227&gt;0,('CA2 Detail'!E227-'Prior Year - CA2'!E227)/'Prior Year - CA2'!E227,0)</f>
        <v>0</v>
      </c>
      <c r="F227" s="514">
        <f>IF('Prior Year - CA2'!F227&gt;0,('CA2 Detail'!F227-'Prior Year - CA2'!F227)/'Prior Year - CA2'!F227,0)</f>
        <v>0</v>
      </c>
      <c r="G227" s="514">
        <f>IF('Prior Year - CA2'!G227&gt;0,('CA2 Detail'!G227-'Prior Year - CA2'!G227)/'Prior Year - CA2'!G227,0)</f>
        <v>0</v>
      </c>
      <c r="H227" s="516"/>
      <c r="I227" s="514">
        <f>IF('Prior Year - CA2'!I227&gt;0,('CA2 Detail'!I227-'Prior Year - CA2'!I227)/'Prior Year - CA2'!I227,0)</f>
        <v>0</v>
      </c>
      <c r="J227" s="514">
        <f>IF('Prior Year - CA2'!J227&gt;0,('CA2 Detail'!J227-'Prior Year - CA2'!J227)/'Prior Year - CA2'!J227,0)</f>
        <v>0</v>
      </c>
      <c r="K227" s="514">
        <f>IF('Prior Year - CA2'!K227&gt;0,('CA2 Detail'!K227-'Prior Year - CA2'!K227)/'Prior Year - CA2'!K227,0)</f>
        <v>0</v>
      </c>
      <c r="L227" s="514">
        <f>IF('Prior Year - CA2'!L227&gt;0,('CA2 Detail'!L227-'Prior Year - CA2'!L227)/'Prior Year - CA2'!L227,0)</f>
        <v>0</v>
      </c>
      <c r="M227" s="514">
        <f>IF('Prior Year - CA2'!M227&gt;0,('CA2 Detail'!M227-'Prior Year - CA2'!M227)/'Prior Year - CA2'!M227,0)</f>
        <v>0</v>
      </c>
      <c r="N227" s="514">
        <f>IF('Prior Year - CA2'!N227&gt;0,('CA2 Detail'!N227-'Prior Year - CA2'!N227)/'Prior Year - CA2'!N227,0)</f>
        <v>0</v>
      </c>
      <c r="O227" s="514">
        <f>IF('Prior Year - CA2'!O227&gt;0,('CA2 Detail'!O227-'Prior Year - CA2'!O227)/'Prior Year - CA2'!O227,0)</f>
        <v>0</v>
      </c>
      <c r="P227" s="514">
        <f>IF('Prior Year - CA2'!P227&gt;0,('CA2 Detail'!P227-'Prior Year - CA2'!P227)/'Prior Year - CA2'!P227,0)</f>
        <v>0</v>
      </c>
      <c r="Q227" s="514">
        <f>IF('Prior Year - CA2'!Q227&gt;0,('CA2 Detail'!Q227-'Prior Year - CA2'!Q227)/'Prior Year - CA2'!Q227,0)</f>
        <v>0</v>
      </c>
      <c r="R227" s="514">
        <f>IF('Prior Year - CA2'!R227&gt;0,('CA2 Detail'!R227-'Prior Year - CA2'!R227)/'Prior Year - CA2'!R227,0)</f>
        <v>0</v>
      </c>
      <c r="S227" s="514">
        <f>IF('Prior Year - CA2'!S227&gt;0,('CA2 Detail'!S227-'Prior Year - CA2'!S227)/'Prior Year - CA2'!S227,0)</f>
        <v>0</v>
      </c>
      <c r="T227" s="514">
        <f>IF('Prior Year - CA2'!T227&gt;0,('CA2 Detail'!T227-'Prior Year - CA2'!T227)/'Prior Year - CA2'!T227,0)</f>
        <v>0</v>
      </c>
      <c r="U227" s="514">
        <f>IF('Prior Year - CA2'!U227&gt;0,('CA2 Detail'!U227-'Prior Year - CA2'!U227)/'Prior Year - CA2'!U227,0)</f>
        <v>0</v>
      </c>
      <c r="V227" s="67">
        <v>19</v>
      </c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</row>
    <row r="228" spans="1:40">
      <c r="A228" s="35" t="s">
        <v>12</v>
      </c>
      <c r="B228" s="514">
        <f>IF('Prior Year - CA2'!B228&gt;0,('CA2 Detail'!B228-'Prior Year - CA2'!B228)/'Prior Year - CA2'!B228,0)</f>
        <v>0</v>
      </c>
      <c r="C228" s="514">
        <f>IF('Prior Year - CA2'!C228&gt;0,('CA2 Detail'!C228-'Prior Year - CA2'!C228)/'Prior Year - CA2'!C228,0)</f>
        <v>0</v>
      </c>
      <c r="D228" s="514">
        <f>IF('Prior Year - CA2'!D228&gt;0,('CA2 Detail'!D228-'Prior Year - CA2'!D228)/'Prior Year - CA2'!D228,0)</f>
        <v>0</v>
      </c>
      <c r="E228" s="514">
        <f>IF('Prior Year - CA2'!E228&gt;0,('CA2 Detail'!E228-'Prior Year - CA2'!E228)/'Prior Year - CA2'!E228,0)</f>
        <v>0</v>
      </c>
      <c r="F228" s="514">
        <f>IF('Prior Year - CA2'!F228&gt;0,('CA2 Detail'!F228-'Prior Year - CA2'!F228)/'Prior Year - CA2'!F228,0)</f>
        <v>0</v>
      </c>
      <c r="G228" s="514">
        <f>IF('Prior Year - CA2'!G228&gt;0,('CA2 Detail'!G228-'Prior Year - CA2'!G228)/'Prior Year - CA2'!G228,0)</f>
        <v>0</v>
      </c>
      <c r="H228" s="516"/>
      <c r="I228" s="514">
        <f>IF('Prior Year - CA2'!I228&gt;0,('CA2 Detail'!I228-'Prior Year - CA2'!I228)/'Prior Year - CA2'!I228,0)</f>
        <v>0</v>
      </c>
      <c r="J228" s="514">
        <f>IF('Prior Year - CA2'!J228&gt;0,('CA2 Detail'!J228-'Prior Year - CA2'!J228)/'Prior Year - CA2'!J228,0)</f>
        <v>0</v>
      </c>
      <c r="K228" s="514">
        <f>IF('Prior Year - CA2'!K228&gt;0,('CA2 Detail'!K228-'Prior Year - CA2'!K228)/'Prior Year - CA2'!K228,0)</f>
        <v>0</v>
      </c>
      <c r="L228" s="514">
        <f>IF('Prior Year - CA2'!L228&gt;0,('CA2 Detail'!L228-'Prior Year - CA2'!L228)/'Prior Year - CA2'!L228,0)</f>
        <v>0</v>
      </c>
      <c r="M228" s="514">
        <f>IF('Prior Year - CA2'!M228&gt;0,('CA2 Detail'!M228-'Prior Year - CA2'!M228)/'Prior Year - CA2'!M228,0)</f>
        <v>0</v>
      </c>
      <c r="N228" s="514">
        <f>IF('Prior Year - CA2'!N228&gt;0,('CA2 Detail'!N228-'Prior Year - CA2'!N228)/'Prior Year - CA2'!N228,0)</f>
        <v>0</v>
      </c>
      <c r="O228" s="514">
        <f>IF('Prior Year - CA2'!O228&gt;0,('CA2 Detail'!O228-'Prior Year - CA2'!O228)/'Prior Year - CA2'!O228,0)</f>
        <v>0</v>
      </c>
      <c r="P228" s="514">
        <f>IF('Prior Year - CA2'!P228&gt;0,('CA2 Detail'!P228-'Prior Year - CA2'!P228)/'Prior Year - CA2'!P228,0)</f>
        <v>0</v>
      </c>
      <c r="Q228" s="514">
        <f>IF('Prior Year - CA2'!Q228&gt;0,('CA2 Detail'!Q228-'Prior Year - CA2'!Q228)/'Prior Year - CA2'!Q228,0)</f>
        <v>0</v>
      </c>
      <c r="R228" s="514">
        <f>IF('Prior Year - CA2'!R228&gt;0,('CA2 Detail'!R228-'Prior Year - CA2'!R228)/'Prior Year - CA2'!R228,0)</f>
        <v>0</v>
      </c>
      <c r="S228" s="514">
        <f>IF('Prior Year - CA2'!S228&gt;0,('CA2 Detail'!S228-'Prior Year - CA2'!S228)/'Prior Year - CA2'!S228,0)</f>
        <v>0</v>
      </c>
      <c r="T228" s="514">
        <f>IF('Prior Year - CA2'!T228&gt;0,('CA2 Detail'!T228-'Prior Year - CA2'!T228)/'Prior Year - CA2'!T228,0)</f>
        <v>0</v>
      </c>
      <c r="U228" s="514">
        <f>IF('Prior Year - CA2'!U228&gt;0,('CA2 Detail'!U228-'Prior Year - CA2'!U228)/'Prior Year - CA2'!U228,0)</f>
        <v>0</v>
      </c>
      <c r="V228" s="67">
        <v>20</v>
      </c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</row>
    <row r="229" spans="1:40">
      <c r="A229" s="35" t="s">
        <v>13</v>
      </c>
      <c r="B229" s="514">
        <f>IF('Prior Year - CA2'!B229&gt;0,('CA2 Detail'!B229-'Prior Year - CA2'!B229)/'Prior Year - CA2'!B229,0)</f>
        <v>0</v>
      </c>
      <c r="C229" s="514">
        <f>IF('Prior Year - CA2'!C229&gt;0,('CA2 Detail'!C229-'Prior Year - CA2'!C229)/'Prior Year - CA2'!C229,0)</f>
        <v>0</v>
      </c>
      <c r="D229" s="514">
        <f>IF('Prior Year - CA2'!D229&gt;0,('CA2 Detail'!D229-'Prior Year - CA2'!D229)/'Prior Year - CA2'!D229,0)</f>
        <v>0</v>
      </c>
      <c r="E229" s="514">
        <f>IF('Prior Year - CA2'!E229&gt;0,('CA2 Detail'!E229-'Prior Year - CA2'!E229)/'Prior Year - CA2'!E229,0)</f>
        <v>0</v>
      </c>
      <c r="F229" s="514">
        <f>IF('Prior Year - CA2'!F229&gt;0,('CA2 Detail'!F229-'Prior Year - CA2'!F229)/'Prior Year - CA2'!F229,0)</f>
        <v>0</v>
      </c>
      <c r="G229" s="514">
        <f>IF('Prior Year - CA2'!G229&gt;0,('CA2 Detail'!G229-'Prior Year - CA2'!G229)/'Prior Year - CA2'!G229,0)</f>
        <v>0</v>
      </c>
      <c r="H229" s="516"/>
      <c r="I229" s="514">
        <f>IF('Prior Year - CA2'!I229&gt;0,('CA2 Detail'!I229-'Prior Year - CA2'!I229)/'Prior Year - CA2'!I229,0)</f>
        <v>0</v>
      </c>
      <c r="J229" s="514">
        <f>IF('Prior Year - CA2'!J229&gt;0,('CA2 Detail'!J229-'Prior Year - CA2'!J229)/'Prior Year - CA2'!J229,0)</f>
        <v>0</v>
      </c>
      <c r="K229" s="514">
        <f>IF('Prior Year - CA2'!K229&gt;0,('CA2 Detail'!K229-'Prior Year - CA2'!K229)/'Prior Year - CA2'!K229,0)</f>
        <v>0</v>
      </c>
      <c r="L229" s="514">
        <f>IF('Prior Year - CA2'!L229&gt;0,('CA2 Detail'!L229-'Prior Year - CA2'!L229)/'Prior Year - CA2'!L229,0)</f>
        <v>0</v>
      </c>
      <c r="M229" s="514">
        <f>IF('Prior Year - CA2'!M229&gt;0,('CA2 Detail'!M229-'Prior Year - CA2'!M229)/'Prior Year - CA2'!M229,0)</f>
        <v>0</v>
      </c>
      <c r="N229" s="514">
        <f>IF('Prior Year - CA2'!N229&gt;0,('CA2 Detail'!N229-'Prior Year - CA2'!N229)/'Prior Year - CA2'!N229,0)</f>
        <v>0</v>
      </c>
      <c r="O229" s="514">
        <f>IF('Prior Year - CA2'!O229&gt;0,('CA2 Detail'!O229-'Prior Year - CA2'!O229)/'Prior Year - CA2'!O229,0)</f>
        <v>0</v>
      </c>
      <c r="P229" s="514">
        <f>IF('Prior Year - CA2'!P229&gt;0,('CA2 Detail'!P229-'Prior Year - CA2'!P229)/'Prior Year - CA2'!P229,0)</f>
        <v>0</v>
      </c>
      <c r="Q229" s="514">
        <f>IF('Prior Year - CA2'!Q229&gt;0,('CA2 Detail'!Q229-'Prior Year - CA2'!Q229)/'Prior Year - CA2'!Q229,0)</f>
        <v>0</v>
      </c>
      <c r="R229" s="514">
        <f>IF('Prior Year - CA2'!R229&gt;0,('CA2 Detail'!R229-'Prior Year - CA2'!R229)/'Prior Year - CA2'!R229,0)</f>
        <v>0</v>
      </c>
      <c r="S229" s="514">
        <f>IF('Prior Year - CA2'!S229&gt;0,('CA2 Detail'!S229-'Prior Year - CA2'!S229)/'Prior Year - CA2'!S229,0)</f>
        <v>0</v>
      </c>
      <c r="T229" s="514">
        <f>IF('Prior Year - CA2'!T229&gt;0,('CA2 Detail'!T229-'Prior Year - CA2'!T229)/'Prior Year - CA2'!T229,0)</f>
        <v>0</v>
      </c>
      <c r="U229" s="514">
        <f>IF('Prior Year - CA2'!U229&gt;0,('CA2 Detail'!U229-'Prior Year - CA2'!U229)/'Prior Year - CA2'!U229,0)</f>
        <v>0</v>
      </c>
      <c r="V229" s="67">
        <v>21</v>
      </c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</row>
    <row r="230" spans="1:40">
      <c r="A230" s="35" t="s">
        <v>14</v>
      </c>
      <c r="B230" s="514">
        <f>IF('Prior Year - CA2'!B230&gt;0,('CA2 Detail'!B230-'Prior Year - CA2'!B230)/'Prior Year - CA2'!B230,0)</f>
        <v>0</v>
      </c>
      <c r="C230" s="514">
        <f>IF('Prior Year - CA2'!C230&gt;0,('CA2 Detail'!C230-'Prior Year - CA2'!C230)/'Prior Year - CA2'!C230,0)</f>
        <v>0</v>
      </c>
      <c r="D230" s="514">
        <f>IF('Prior Year - CA2'!D230&gt;0,('CA2 Detail'!D230-'Prior Year - CA2'!D230)/'Prior Year - CA2'!D230,0)</f>
        <v>0</v>
      </c>
      <c r="E230" s="514">
        <f>IF('Prior Year - CA2'!E230&gt;0,('CA2 Detail'!E230-'Prior Year - CA2'!E230)/'Prior Year - CA2'!E230,0)</f>
        <v>0</v>
      </c>
      <c r="F230" s="514">
        <f>IF('Prior Year - CA2'!F230&gt;0,('CA2 Detail'!F230-'Prior Year - CA2'!F230)/'Prior Year - CA2'!F230,0)</f>
        <v>0</v>
      </c>
      <c r="G230" s="514">
        <f>IF('Prior Year - CA2'!G230&gt;0,('CA2 Detail'!G230-'Prior Year - CA2'!G230)/'Prior Year - CA2'!G230,0)</f>
        <v>0</v>
      </c>
      <c r="H230" s="516"/>
      <c r="I230" s="514">
        <f>IF('Prior Year - CA2'!I230&gt;0,('CA2 Detail'!I230-'Prior Year - CA2'!I230)/'Prior Year - CA2'!I230,0)</f>
        <v>0</v>
      </c>
      <c r="J230" s="514">
        <f>IF('Prior Year - CA2'!J230&gt;0,('CA2 Detail'!J230-'Prior Year - CA2'!J230)/'Prior Year - CA2'!J230,0)</f>
        <v>0</v>
      </c>
      <c r="K230" s="514">
        <f>IF('Prior Year - CA2'!K230&gt;0,('CA2 Detail'!K230-'Prior Year - CA2'!K230)/'Prior Year - CA2'!K230,0)</f>
        <v>0</v>
      </c>
      <c r="L230" s="514">
        <f>IF('Prior Year - CA2'!L230&gt;0,('CA2 Detail'!L230-'Prior Year - CA2'!L230)/'Prior Year - CA2'!L230,0)</f>
        <v>0</v>
      </c>
      <c r="M230" s="514">
        <f>IF('Prior Year - CA2'!M230&gt;0,('CA2 Detail'!M230-'Prior Year - CA2'!M230)/'Prior Year - CA2'!M230,0)</f>
        <v>0</v>
      </c>
      <c r="N230" s="514">
        <f>IF('Prior Year - CA2'!N230&gt;0,('CA2 Detail'!N230-'Prior Year - CA2'!N230)/'Prior Year - CA2'!N230,0)</f>
        <v>0</v>
      </c>
      <c r="O230" s="514">
        <f>IF('Prior Year - CA2'!O230&gt;0,('CA2 Detail'!O230-'Prior Year - CA2'!O230)/'Prior Year - CA2'!O230,0)</f>
        <v>0</v>
      </c>
      <c r="P230" s="514">
        <f>IF('Prior Year - CA2'!P230&gt;0,('CA2 Detail'!P230-'Prior Year - CA2'!P230)/'Prior Year - CA2'!P230,0)</f>
        <v>0</v>
      </c>
      <c r="Q230" s="514">
        <f>IF('Prior Year - CA2'!Q230&gt;0,('CA2 Detail'!Q230-'Prior Year - CA2'!Q230)/'Prior Year - CA2'!Q230,0)</f>
        <v>0</v>
      </c>
      <c r="R230" s="514">
        <f>IF('Prior Year - CA2'!R230&gt;0,('CA2 Detail'!R230-'Prior Year - CA2'!R230)/'Prior Year - CA2'!R230,0)</f>
        <v>0</v>
      </c>
      <c r="S230" s="514">
        <f>IF('Prior Year - CA2'!S230&gt;0,('CA2 Detail'!S230-'Prior Year - CA2'!S230)/'Prior Year - CA2'!S230,0)</f>
        <v>0</v>
      </c>
      <c r="T230" s="514">
        <f>IF('Prior Year - CA2'!T230&gt;0,('CA2 Detail'!T230-'Prior Year - CA2'!T230)/'Prior Year - CA2'!T230,0)</f>
        <v>0</v>
      </c>
      <c r="U230" s="514">
        <f>IF('Prior Year - CA2'!U230&gt;0,('CA2 Detail'!U230-'Prior Year - CA2'!U230)/'Prior Year - CA2'!U230,0)</f>
        <v>0</v>
      </c>
      <c r="V230" s="67">
        <v>22</v>
      </c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</row>
    <row r="231" spans="1:40">
      <c r="A231" s="35" t="s">
        <v>15</v>
      </c>
      <c r="B231" s="514">
        <f>IF('Prior Year - CA2'!B231&gt;0,('CA2 Detail'!B231-'Prior Year - CA2'!B231)/'Prior Year - CA2'!B231,0)</f>
        <v>0</v>
      </c>
      <c r="C231" s="514">
        <f>IF('Prior Year - CA2'!C231&gt;0,('CA2 Detail'!C231-'Prior Year - CA2'!C231)/'Prior Year - CA2'!C231,0)</f>
        <v>0</v>
      </c>
      <c r="D231" s="514">
        <f>IF('Prior Year - CA2'!D231&gt;0,('CA2 Detail'!D231-'Prior Year - CA2'!D231)/'Prior Year - CA2'!D231,0)</f>
        <v>0</v>
      </c>
      <c r="E231" s="514">
        <f>IF('Prior Year - CA2'!E231&gt;0,('CA2 Detail'!E231-'Prior Year - CA2'!E231)/'Prior Year - CA2'!E231,0)</f>
        <v>0</v>
      </c>
      <c r="F231" s="514">
        <f>IF('Prior Year - CA2'!F231&gt;0,('CA2 Detail'!F231-'Prior Year - CA2'!F231)/'Prior Year - CA2'!F231,0)</f>
        <v>0</v>
      </c>
      <c r="G231" s="514">
        <f>IF('Prior Year - CA2'!G231&gt;0,('CA2 Detail'!G231-'Prior Year - CA2'!G231)/'Prior Year - CA2'!G231,0)</f>
        <v>0</v>
      </c>
      <c r="H231" s="516"/>
      <c r="I231" s="514">
        <f>IF('Prior Year - CA2'!I231&gt;0,('CA2 Detail'!I231-'Prior Year - CA2'!I231)/'Prior Year - CA2'!I231,0)</f>
        <v>0</v>
      </c>
      <c r="J231" s="514">
        <f>IF('Prior Year - CA2'!J231&gt;0,('CA2 Detail'!J231-'Prior Year - CA2'!J231)/'Prior Year - CA2'!J231,0)</f>
        <v>0</v>
      </c>
      <c r="K231" s="514">
        <f>IF('Prior Year - CA2'!K231&gt;0,('CA2 Detail'!K231-'Prior Year - CA2'!K231)/'Prior Year - CA2'!K231,0)</f>
        <v>0</v>
      </c>
      <c r="L231" s="514">
        <f>IF('Prior Year - CA2'!L231&gt;0,('CA2 Detail'!L231-'Prior Year - CA2'!L231)/'Prior Year - CA2'!L231,0)</f>
        <v>0</v>
      </c>
      <c r="M231" s="514">
        <f>IF('Prior Year - CA2'!M231&gt;0,('CA2 Detail'!M231-'Prior Year - CA2'!M231)/'Prior Year - CA2'!M231,0)</f>
        <v>0</v>
      </c>
      <c r="N231" s="514">
        <f>IF('Prior Year - CA2'!N231&gt;0,('CA2 Detail'!N231-'Prior Year - CA2'!N231)/'Prior Year - CA2'!N231,0)</f>
        <v>0</v>
      </c>
      <c r="O231" s="514">
        <f>IF('Prior Year - CA2'!O231&gt;0,('CA2 Detail'!O231-'Prior Year - CA2'!O231)/'Prior Year - CA2'!O231,0)</f>
        <v>0</v>
      </c>
      <c r="P231" s="514">
        <f>IF('Prior Year - CA2'!P231&gt;0,('CA2 Detail'!P231-'Prior Year - CA2'!P231)/'Prior Year - CA2'!P231,0)</f>
        <v>0</v>
      </c>
      <c r="Q231" s="514">
        <f>IF('Prior Year - CA2'!Q231&gt;0,('CA2 Detail'!Q231-'Prior Year - CA2'!Q231)/'Prior Year - CA2'!Q231,0)</f>
        <v>0</v>
      </c>
      <c r="R231" s="514">
        <f>IF('Prior Year - CA2'!R231&gt;0,('CA2 Detail'!R231-'Prior Year - CA2'!R231)/'Prior Year - CA2'!R231,0)</f>
        <v>0</v>
      </c>
      <c r="S231" s="514">
        <f>IF('Prior Year - CA2'!S231&gt;0,('CA2 Detail'!S231-'Prior Year - CA2'!S231)/'Prior Year - CA2'!S231,0)</f>
        <v>0</v>
      </c>
      <c r="T231" s="514">
        <f>IF('Prior Year - CA2'!T231&gt;0,('CA2 Detail'!T231-'Prior Year - CA2'!T231)/'Prior Year - CA2'!T231,0)</f>
        <v>0</v>
      </c>
      <c r="U231" s="514">
        <f>IF('Prior Year - CA2'!U231&gt;0,('CA2 Detail'!U231-'Prior Year - CA2'!U231)/'Prior Year - CA2'!U231,0)</f>
        <v>0</v>
      </c>
      <c r="V231" s="67">
        <v>23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</row>
    <row r="232" spans="1:40">
      <c r="A232" s="35" t="s">
        <v>16</v>
      </c>
      <c r="B232" s="514">
        <f>IF('Prior Year - CA2'!B232&gt;0,('CA2 Detail'!B232-'Prior Year - CA2'!B232)/'Prior Year - CA2'!B232,0)</f>
        <v>0</v>
      </c>
      <c r="C232" s="514">
        <f>IF('Prior Year - CA2'!C232&gt;0,('CA2 Detail'!C232-'Prior Year - CA2'!C232)/'Prior Year - CA2'!C232,0)</f>
        <v>0</v>
      </c>
      <c r="D232" s="514">
        <f>IF('Prior Year - CA2'!D232&gt;0,('CA2 Detail'!D232-'Prior Year - CA2'!D232)/'Prior Year - CA2'!D232,0)</f>
        <v>0</v>
      </c>
      <c r="E232" s="514">
        <f>IF('Prior Year - CA2'!E232&gt;0,('CA2 Detail'!E232-'Prior Year - CA2'!E232)/'Prior Year - CA2'!E232,0)</f>
        <v>0</v>
      </c>
      <c r="F232" s="514">
        <f>IF('Prior Year - CA2'!F232&gt;0,('CA2 Detail'!F232-'Prior Year - CA2'!F232)/'Prior Year - CA2'!F232,0)</f>
        <v>0</v>
      </c>
      <c r="G232" s="514">
        <f>IF('Prior Year - CA2'!G232&gt;0,('CA2 Detail'!G232-'Prior Year - CA2'!G232)/'Prior Year - CA2'!G232,0)</f>
        <v>0</v>
      </c>
      <c r="H232" s="516"/>
      <c r="I232" s="514">
        <f>IF('Prior Year - CA2'!I232&gt;0,('CA2 Detail'!I232-'Prior Year - CA2'!I232)/'Prior Year - CA2'!I232,0)</f>
        <v>0</v>
      </c>
      <c r="J232" s="514">
        <f>IF('Prior Year - CA2'!J232&gt;0,('CA2 Detail'!J232-'Prior Year - CA2'!J232)/'Prior Year - CA2'!J232,0)</f>
        <v>0</v>
      </c>
      <c r="K232" s="514">
        <f>IF('Prior Year - CA2'!K232&gt;0,('CA2 Detail'!K232-'Prior Year - CA2'!K232)/'Prior Year - CA2'!K232,0)</f>
        <v>0</v>
      </c>
      <c r="L232" s="514">
        <f>IF('Prior Year - CA2'!L232&gt;0,('CA2 Detail'!L232-'Prior Year - CA2'!L232)/'Prior Year - CA2'!L232,0)</f>
        <v>0</v>
      </c>
      <c r="M232" s="514">
        <f>IF('Prior Year - CA2'!M232&gt;0,('CA2 Detail'!M232-'Prior Year - CA2'!M232)/'Prior Year - CA2'!M232,0)</f>
        <v>0</v>
      </c>
      <c r="N232" s="514">
        <f>IF('Prior Year - CA2'!N232&gt;0,('CA2 Detail'!N232-'Prior Year - CA2'!N232)/'Prior Year - CA2'!N232,0)</f>
        <v>0</v>
      </c>
      <c r="O232" s="514">
        <f>IF('Prior Year - CA2'!O232&gt;0,('CA2 Detail'!O232-'Prior Year - CA2'!O232)/'Prior Year - CA2'!O232,0)</f>
        <v>0</v>
      </c>
      <c r="P232" s="514">
        <f>IF('Prior Year - CA2'!P232&gt;0,('CA2 Detail'!P232-'Prior Year - CA2'!P232)/'Prior Year - CA2'!P232,0)</f>
        <v>0</v>
      </c>
      <c r="Q232" s="514">
        <f>IF('Prior Year - CA2'!Q232&gt;0,('CA2 Detail'!Q232-'Prior Year - CA2'!Q232)/'Prior Year - CA2'!Q232,0)</f>
        <v>0</v>
      </c>
      <c r="R232" s="514">
        <f>IF('Prior Year - CA2'!R232&gt;0,('CA2 Detail'!R232-'Prior Year - CA2'!R232)/'Prior Year - CA2'!R232,0)</f>
        <v>0</v>
      </c>
      <c r="S232" s="514">
        <f>IF('Prior Year - CA2'!S232&gt;0,('CA2 Detail'!S232-'Prior Year - CA2'!S232)/'Prior Year - CA2'!S232,0)</f>
        <v>0</v>
      </c>
      <c r="T232" s="514">
        <f>IF('Prior Year - CA2'!T232&gt;0,('CA2 Detail'!T232-'Prior Year - CA2'!T232)/'Prior Year - CA2'!T232,0)</f>
        <v>0</v>
      </c>
      <c r="U232" s="514">
        <f>IF('Prior Year - CA2'!U232&gt;0,('CA2 Detail'!U232-'Prior Year - CA2'!U232)/'Prior Year - CA2'!U232,0)</f>
        <v>0</v>
      </c>
      <c r="V232" s="67">
        <v>24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</row>
    <row r="233" spans="1:40">
      <c r="A233" s="35" t="s">
        <v>17</v>
      </c>
      <c r="B233" s="514">
        <f>IF('Prior Year - CA2'!B233&gt;0,('CA2 Detail'!B233-'Prior Year - CA2'!B233)/'Prior Year - CA2'!B233,0)</f>
        <v>0</v>
      </c>
      <c r="C233" s="514">
        <f>IF('Prior Year - CA2'!C233&gt;0,('CA2 Detail'!C233-'Prior Year - CA2'!C233)/'Prior Year - CA2'!C233,0)</f>
        <v>0</v>
      </c>
      <c r="D233" s="514">
        <f>IF('Prior Year - CA2'!D233&gt;0,('CA2 Detail'!D233-'Prior Year - CA2'!D233)/'Prior Year - CA2'!D233,0)</f>
        <v>0</v>
      </c>
      <c r="E233" s="514">
        <f>IF('Prior Year - CA2'!E233&gt;0,('CA2 Detail'!E233-'Prior Year - CA2'!E233)/'Prior Year - CA2'!E233,0)</f>
        <v>0</v>
      </c>
      <c r="F233" s="514">
        <f>IF('Prior Year - CA2'!F233&gt;0,('CA2 Detail'!F233-'Prior Year - CA2'!F233)/'Prior Year - CA2'!F233,0)</f>
        <v>0</v>
      </c>
      <c r="G233" s="514">
        <f>IF('Prior Year - CA2'!G233&gt;0,('CA2 Detail'!G233-'Prior Year - CA2'!G233)/'Prior Year - CA2'!G233,0)</f>
        <v>0</v>
      </c>
      <c r="H233" s="516"/>
      <c r="I233" s="514">
        <f>IF('Prior Year - CA2'!I233&gt;0,('CA2 Detail'!I233-'Prior Year - CA2'!I233)/'Prior Year - CA2'!I233,0)</f>
        <v>0</v>
      </c>
      <c r="J233" s="514">
        <f>IF('Prior Year - CA2'!J233&gt;0,('CA2 Detail'!J233-'Prior Year - CA2'!J233)/'Prior Year - CA2'!J233,0)</f>
        <v>0</v>
      </c>
      <c r="K233" s="514">
        <f>IF('Prior Year - CA2'!K233&gt;0,('CA2 Detail'!K233-'Prior Year - CA2'!K233)/'Prior Year - CA2'!K233,0)</f>
        <v>0</v>
      </c>
      <c r="L233" s="514">
        <f>IF('Prior Year - CA2'!L233&gt;0,('CA2 Detail'!L233-'Prior Year - CA2'!L233)/'Prior Year - CA2'!L233,0)</f>
        <v>0</v>
      </c>
      <c r="M233" s="514">
        <f>IF('Prior Year - CA2'!M233&gt;0,('CA2 Detail'!M233-'Prior Year - CA2'!M233)/'Prior Year - CA2'!M233,0)</f>
        <v>0</v>
      </c>
      <c r="N233" s="514">
        <f>IF('Prior Year - CA2'!N233&gt;0,('CA2 Detail'!N233-'Prior Year - CA2'!N233)/'Prior Year - CA2'!N233,0)</f>
        <v>0</v>
      </c>
      <c r="O233" s="514">
        <f>IF('Prior Year - CA2'!O233&gt;0,('CA2 Detail'!O233-'Prior Year - CA2'!O233)/'Prior Year - CA2'!O233,0)</f>
        <v>0</v>
      </c>
      <c r="P233" s="514">
        <f>IF('Prior Year - CA2'!P233&gt;0,('CA2 Detail'!P233-'Prior Year - CA2'!P233)/'Prior Year - CA2'!P233,0)</f>
        <v>0</v>
      </c>
      <c r="Q233" s="514">
        <f>IF('Prior Year - CA2'!Q233&gt;0,('CA2 Detail'!Q233-'Prior Year - CA2'!Q233)/'Prior Year - CA2'!Q233,0)</f>
        <v>0</v>
      </c>
      <c r="R233" s="514">
        <f>IF('Prior Year - CA2'!R233&gt;0,('CA2 Detail'!R233-'Prior Year - CA2'!R233)/'Prior Year - CA2'!R233,0)</f>
        <v>0</v>
      </c>
      <c r="S233" s="514">
        <f>IF('Prior Year - CA2'!S233&gt;0,('CA2 Detail'!S233-'Prior Year - CA2'!S233)/'Prior Year - CA2'!S233,0)</f>
        <v>0</v>
      </c>
      <c r="T233" s="514">
        <f>IF('Prior Year - CA2'!T233&gt;0,('CA2 Detail'!T233-'Prior Year - CA2'!T233)/'Prior Year - CA2'!T233,0)</f>
        <v>0</v>
      </c>
      <c r="U233" s="514">
        <f>IF('Prior Year - CA2'!U233&gt;0,('CA2 Detail'!U233-'Prior Year - CA2'!U233)/'Prior Year - CA2'!U233,0)</f>
        <v>0</v>
      </c>
      <c r="V233" s="67">
        <v>25</v>
      </c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</row>
    <row r="234" spans="1:40">
      <c r="A234" s="35" t="s">
        <v>18</v>
      </c>
      <c r="B234" s="514">
        <f>IF('Prior Year - CA2'!B234&gt;0,('CA2 Detail'!B234-'Prior Year - CA2'!B234)/'Prior Year - CA2'!B234,0)</f>
        <v>0</v>
      </c>
      <c r="C234" s="514">
        <f>IF('Prior Year - CA2'!C234&gt;0,('CA2 Detail'!C234-'Prior Year - CA2'!C234)/'Prior Year - CA2'!C234,0)</f>
        <v>0</v>
      </c>
      <c r="D234" s="514">
        <f>IF('Prior Year - CA2'!D234&gt;0,('CA2 Detail'!D234-'Prior Year - CA2'!D234)/'Prior Year - CA2'!D234,0)</f>
        <v>0</v>
      </c>
      <c r="E234" s="514">
        <f>IF('Prior Year - CA2'!E234&gt;0,('CA2 Detail'!E234-'Prior Year - CA2'!E234)/'Prior Year - CA2'!E234,0)</f>
        <v>0</v>
      </c>
      <c r="F234" s="514">
        <f>IF('Prior Year - CA2'!F234&gt;0,('CA2 Detail'!F234-'Prior Year - CA2'!F234)/'Prior Year - CA2'!F234,0)</f>
        <v>0</v>
      </c>
      <c r="G234" s="514">
        <f>IF('Prior Year - CA2'!G234&gt;0,('CA2 Detail'!G234-'Prior Year - CA2'!G234)/'Prior Year - CA2'!G234,0)</f>
        <v>0</v>
      </c>
      <c r="H234" s="516"/>
      <c r="I234" s="514">
        <f>IF('Prior Year - CA2'!I234&gt;0,('CA2 Detail'!I234-'Prior Year - CA2'!I234)/'Prior Year - CA2'!I234,0)</f>
        <v>0</v>
      </c>
      <c r="J234" s="514">
        <f>IF('Prior Year - CA2'!J234&gt;0,('CA2 Detail'!J234-'Prior Year - CA2'!J234)/'Prior Year - CA2'!J234,0)</f>
        <v>0</v>
      </c>
      <c r="K234" s="514">
        <f>IF('Prior Year - CA2'!K234&gt;0,('CA2 Detail'!K234-'Prior Year - CA2'!K234)/'Prior Year - CA2'!K234,0)</f>
        <v>0</v>
      </c>
      <c r="L234" s="514">
        <f>IF('Prior Year - CA2'!L234&gt;0,('CA2 Detail'!L234-'Prior Year - CA2'!L234)/'Prior Year - CA2'!L234,0)</f>
        <v>0</v>
      </c>
      <c r="M234" s="514">
        <f>IF('Prior Year - CA2'!M234&gt;0,('CA2 Detail'!M234-'Prior Year - CA2'!M234)/'Prior Year - CA2'!M234,0)</f>
        <v>0</v>
      </c>
      <c r="N234" s="514">
        <f>IF('Prior Year - CA2'!N234&gt;0,('CA2 Detail'!N234-'Prior Year - CA2'!N234)/'Prior Year - CA2'!N234,0)</f>
        <v>0</v>
      </c>
      <c r="O234" s="514">
        <f>IF('Prior Year - CA2'!O234&gt;0,('CA2 Detail'!O234-'Prior Year - CA2'!O234)/'Prior Year - CA2'!O234,0)</f>
        <v>0</v>
      </c>
      <c r="P234" s="514">
        <f>IF('Prior Year - CA2'!P234&gt;0,('CA2 Detail'!P234-'Prior Year - CA2'!P234)/'Prior Year - CA2'!P234,0)</f>
        <v>0</v>
      </c>
      <c r="Q234" s="514">
        <f>IF('Prior Year - CA2'!Q234&gt;0,('CA2 Detail'!Q234-'Prior Year - CA2'!Q234)/'Prior Year - CA2'!Q234,0)</f>
        <v>0</v>
      </c>
      <c r="R234" s="514">
        <f>IF('Prior Year - CA2'!R234&gt;0,('CA2 Detail'!R234-'Prior Year - CA2'!R234)/'Prior Year - CA2'!R234,0)</f>
        <v>0</v>
      </c>
      <c r="S234" s="514">
        <f>IF('Prior Year - CA2'!S234&gt;0,('CA2 Detail'!S234-'Prior Year - CA2'!S234)/'Prior Year - CA2'!S234,0)</f>
        <v>0</v>
      </c>
      <c r="T234" s="514">
        <f>IF('Prior Year - CA2'!T234&gt;0,('CA2 Detail'!T234-'Prior Year - CA2'!T234)/'Prior Year - CA2'!T234,0)</f>
        <v>0</v>
      </c>
      <c r="U234" s="514">
        <f>IF('Prior Year - CA2'!U234&gt;0,('CA2 Detail'!U234-'Prior Year - CA2'!U234)/'Prior Year - CA2'!U234,0)</f>
        <v>0</v>
      </c>
      <c r="V234" s="67">
        <v>26</v>
      </c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</row>
    <row r="235" spans="1:40">
      <c r="A235" s="35" t="s">
        <v>19</v>
      </c>
      <c r="B235" s="514">
        <f>IF('Prior Year - CA2'!B235&gt;0,('CA2 Detail'!B235-'Prior Year - CA2'!B235)/'Prior Year - CA2'!B235,0)</f>
        <v>0</v>
      </c>
      <c r="C235" s="514">
        <f>IF('Prior Year - CA2'!C235&gt;0,('CA2 Detail'!C235-'Prior Year - CA2'!C235)/'Prior Year - CA2'!C235,0)</f>
        <v>0</v>
      </c>
      <c r="D235" s="514">
        <f>IF('Prior Year - CA2'!D235&gt;0,('CA2 Detail'!D235-'Prior Year - CA2'!D235)/'Prior Year - CA2'!D235,0)</f>
        <v>0</v>
      </c>
      <c r="E235" s="514">
        <f>IF('Prior Year - CA2'!E235&gt;0,('CA2 Detail'!E235-'Prior Year - CA2'!E235)/'Prior Year - CA2'!E235,0)</f>
        <v>0</v>
      </c>
      <c r="F235" s="514">
        <f>IF('Prior Year - CA2'!F235&gt;0,('CA2 Detail'!F235-'Prior Year - CA2'!F235)/'Prior Year - CA2'!F235,0)</f>
        <v>0</v>
      </c>
      <c r="G235" s="514">
        <f>IF('Prior Year - CA2'!G235&gt;0,('CA2 Detail'!G235-'Prior Year - CA2'!G235)/'Prior Year - CA2'!G235,0)</f>
        <v>0</v>
      </c>
      <c r="H235" s="516"/>
      <c r="I235" s="514">
        <f>IF('Prior Year - CA2'!I235&gt;0,('CA2 Detail'!I235-'Prior Year - CA2'!I235)/'Prior Year - CA2'!I235,0)</f>
        <v>0</v>
      </c>
      <c r="J235" s="514">
        <f>IF('Prior Year - CA2'!J235&gt;0,('CA2 Detail'!J235-'Prior Year - CA2'!J235)/'Prior Year - CA2'!J235,0)</f>
        <v>0</v>
      </c>
      <c r="K235" s="514">
        <f>IF('Prior Year - CA2'!K235&gt;0,('CA2 Detail'!K235-'Prior Year - CA2'!K235)/'Prior Year - CA2'!K235,0)</f>
        <v>0</v>
      </c>
      <c r="L235" s="514">
        <f>IF('Prior Year - CA2'!L235&gt;0,('CA2 Detail'!L235-'Prior Year - CA2'!L235)/'Prior Year - CA2'!L235,0)</f>
        <v>0</v>
      </c>
      <c r="M235" s="514">
        <f>IF('Prior Year - CA2'!M235&gt;0,('CA2 Detail'!M235-'Prior Year - CA2'!M235)/'Prior Year - CA2'!M235,0)</f>
        <v>0</v>
      </c>
      <c r="N235" s="514">
        <f>IF('Prior Year - CA2'!N235&gt;0,('CA2 Detail'!N235-'Prior Year - CA2'!N235)/'Prior Year - CA2'!N235,0)</f>
        <v>0</v>
      </c>
      <c r="O235" s="514">
        <f>IF('Prior Year - CA2'!O235&gt;0,('CA2 Detail'!O235-'Prior Year - CA2'!O235)/'Prior Year - CA2'!O235,0)</f>
        <v>0</v>
      </c>
      <c r="P235" s="514">
        <f>IF('Prior Year - CA2'!P235&gt;0,('CA2 Detail'!P235-'Prior Year - CA2'!P235)/'Prior Year - CA2'!P235,0)</f>
        <v>0</v>
      </c>
      <c r="Q235" s="514">
        <f>IF('Prior Year - CA2'!Q235&gt;0,('CA2 Detail'!Q235-'Prior Year - CA2'!Q235)/'Prior Year - CA2'!Q235,0)</f>
        <v>0</v>
      </c>
      <c r="R235" s="514">
        <f>IF('Prior Year - CA2'!R235&gt;0,('CA2 Detail'!R235-'Prior Year - CA2'!R235)/'Prior Year - CA2'!R235,0)</f>
        <v>0</v>
      </c>
      <c r="S235" s="514">
        <f>IF('Prior Year - CA2'!S235&gt;0,('CA2 Detail'!S235-'Prior Year - CA2'!S235)/'Prior Year - CA2'!S235,0)</f>
        <v>0</v>
      </c>
      <c r="T235" s="514">
        <f>IF('Prior Year - CA2'!T235&gt;0,('CA2 Detail'!T235-'Prior Year - CA2'!T235)/'Prior Year - CA2'!T235,0)</f>
        <v>0</v>
      </c>
      <c r="U235" s="514">
        <f>IF('Prior Year - CA2'!U235&gt;0,('CA2 Detail'!U235-'Prior Year - CA2'!U235)/'Prior Year - CA2'!U235,0)</f>
        <v>0</v>
      </c>
      <c r="V235" s="67">
        <v>27</v>
      </c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</row>
    <row r="236" spans="1:40">
      <c r="A236" s="35" t="s">
        <v>20</v>
      </c>
      <c r="B236" s="514">
        <f>IF('Prior Year - CA2'!B236&gt;0,('CA2 Detail'!B236-'Prior Year - CA2'!B236)/'Prior Year - CA2'!B236,0)</f>
        <v>0</v>
      </c>
      <c r="C236" s="514">
        <f>IF('Prior Year - CA2'!C236&gt;0,('CA2 Detail'!C236-'Prior Year - CA2'!C236)/'Prior Year - CA2'!C236,0)</f>
        <v>0</v>
      </c>
      <c r="D236" s="514">
        <f>IF('Prior Year - CA2'!D236&gt;0,('CA2 Detail'!D236-'Prior Year - CA2'!D236)/'Prior Year - CA2'!D236,0)</f>
        <v>0</v>
      </c>
      <c r="E236" s="514">
        <f>IF('Prior Year - CA2'!E236&gt;0,('CA2 Detail'!E236-'Prior Year - CA2'!E236)/'Prior Year - CA2'!E236,0)</f>
        <v>0</v>
      </c>
      <c r="F236" s="514">
        <f>IF('Prior Year - CA2'!F236&gt;0,('CA2 Detail'!F236-'Prior Year - CA2'!F236)/'Prior Year - CA2'!F236,0)</f>
        <v>0</v>
      </c>
      <c r="G236" s="514">
        <f>IF('Prior Year - CA2'!G236&gt;0,('CA2 Detail'!G236-'Prior Year - CA2'!G236)/'Prior Year - CA2'!G236,0)</f>
        <v>0</v>
      </c>
      <c r="H236" s="516"/>
      <c r="I236" s="514">
        <f>IF('Prior Year - CA2'!I236&gt;0,('CA2 Detail'!I236-'Prior Year - CA2'!I236)/'Prior Year - CA2'!I236,0)</f>
        <v>0</v>
      </c>
      <c r="J236" s="514">
        <f>IF('Prior Year - CA2'!J236&gt;0,('CA2 Detail'!J236-'Prior Year - CA2'!J236)/'Prior Year - CA2'!J236,0)</f>
        <v>0</v>
      </c>
      <c r="K236" s="514">
        <f>IF('Prior Year - CA2'!K236&gt;0,('CA2 Detail'!K236-'Prior Year - CA2'!K236)/'Prior Year - CA2'!K236,0)</f>
        <v>0</v>
      </c>
      <c r="L236" s="514">
        <f>IF('Prior Year - CA2'!L236&gt;0,('CA2 Detail'!L236-'Prior Year - CA2'!L236)/'Prior Year - CA2'!L236,0)</f>
        <v>0</v>
      </c>
      <c r="M236" s="514">
        <f>IF('Prior Year - CA2'!M236&gt;0,('CA2 Detail'!M236-'Prior Year - CA2'!M236)/'Prior Year - CA2'!M236,0)</f>
        <v>0</v>
      </c>
      <c r="N236" s="514">
        <f>IF('Prior Year - CA2'!N236&gt;0,('CA2 Detail'!N236-'Prior Year - CA2'!N236)/'Prior Year - CA2'!N236,0)</f>
        <v>0</v>
      </c>
      <c r="O236" s="514">
        <f>IF('Prior Year - CA2'!O236&gt;0,('CA2 Detail'!O236-'Prior Year - CA2'!O236)/'Prior Year - CA2'!O236,0)</f>
        <v>0</v>
      </c>
      <c r="P236" s="514">
        <f>IF('Prior Year - CA2'!P236&gt;0,('CA2 Detail'!P236-'Prior Year - CA2'!P236)/'Prior Year - CA2'!P236,0)</f>
        <v>0</v>
      </c>
      <c r="Q236" s="514">
        <f>IF('Prior Year - CA2'!Q236&gt;0,('CA2 Detail'!Q236-'Prior Year - CA2'!Q236)/'Prior Year - CA2'!Q236,0)</f>
        <v>0</v>
      </c>
      <c r="R236" s="514">
        <f>IF('Prior Year - CA2'!R236&gt;0,('CA2 Detail'!R236-'Prior Year - CA2'!R236)/'Prior Year - CA2'!R236,0)</f>
        <v>0</v>
      </c>
      <c r="S236" s="514">
        <f>IF('Prior Year - CA2'!S236&gt;0,('CA2 Detail'!S236-'Prior Year - CA2'!S236)/'Prior Year - CA2'!S236,0)</f>
        <v>0</v>
      </c>
      <c r="T236" s="514">
        <f>IF('Prior Year - CA2'!T236&gt;0,('CA2 Detail'!T236-'Prior Year - CA2'!T236)/'Prior Year - CA2'!T236,0)</f>
        <v>0</v>
      </c>
      <c r="U236" s="514">
        <f>IF('Prior Year - CA2'!U236&gt;0,('CA2 Detail'!U236-'Prior Year - CA2'!U236)/'Prior Year - CA2'!U236,0)</f>
        <v>0</v>
      </c>
      <c r="V236" s="67">
        <v>28</v>
      </c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</row>
    <row r="237" spans="1:40">
      <c r="A237" s="35" t="s">
        <v>21</v>
      </c>
      <c r="B237" s="514">
        <f>IF('Prior Year - CA2'!B237&gt;0,('CA2 Detail'!B237-'Prior Year - CA2'!B237)/'Prior Year - CA2'!B237,0)</f>
        <v>0</v>
      </c>
      <c r="C237" s="514">
        <f>IF('Prior Year - CA2'!C237&gt;0,('CA2 Detail'!C237-'Prior Year - CA2'!C237)/'Prior Year - CA2'!C237,0)</f>
        <v>0</v>
      </c>
      <c r="D237" s="514">
        <f>IF('Prior Year - CA2'!D237&gt;0,('CA2 Detail'!D237-'Prior Year - CA2'!D237)/'Prior Year - CA2'!D237,0)</f>
        <v>0</v>
      </c>
      <c r="E237" s="514">
        <f>IF('Prior Year - CA2'!E237&gt;0,('CA2 Detail'!E237-'Prior Year - CA2'!E237)/'Prior Year - CA2'!E237,0)</f>
        <v>0</v>
      </c>
      <c r="F237" s="514">
        <f>IF('Prior Year - CA2'!F237&gt;0,('CA2 Detail'!F237-'Prior Year - CA2'!F237)/'Prior Year - CA2'!F237,0)</f>
        <v>0</v>
      </c>
      <c r="G237" s="514">
        <f>IF('Prior Year - CA2'!G237&gt;0,('CA2 Detail'!G237-'Prior Year - CA2'!G237)/'Prior Year - CA2'!G237,0)</f>
        <v>0</v>
      </c>
      <c r="H237" s="516"/>
      <c r="I237" s="514">
        <f>IF('Prior Year - CA2'!I237&gt;0,('CA2 Detail'!I237-'Prior Year - CA2'!I237)/'Prior Year - CA2'!I237,0)</f>
        <v>0</v>
      </c>
      <c r="J237" s="514">
        <f>IF('Prior Year - CA2'!J237&gt;0,('CA2 Detail'!J237-'Prior Year - CA2'!J237)/'Prior Year - CA2'!J237,0)</f>
        <v>0</v>
      </c>
      <c r="K237" s="514">
        <f>IF('Prior Year - CA2'!K237&gt;0,('CA2 Detail'!K237-'Prior Year - CA2'!K237)/'Prior Year - CA2'!K237,0)</f>
        <v>0</v>
      </c>
      <c r="L237" s="514">
        <f>IF('Prior Year - CA2'!L237&gt;0,('CA2 Detail'!L237-'Prior Year - CA2'!L237)/'Prior Year - CA2'!L237,0)</f>
        <v>0</v>
      </c>
      <c r="M237" s="514">
        <f>IF('Prior Year - CA2'!M237&gt;0,('CA2 Detail'!M237-'Prior Year - CA2'!M237)/'Prior Year - CA2'!M237,0)</f>
        <v>0</v>
      </c>
      <c r="N237" s="514">
        <f>IF('Prior Year - CA2'!N237&gt;0,('CA2 Detail'!N237-'Prior Year - CA2'!N237)/'Prior Year - CA2'!N237,0)</f>
        <v>0</v>
      </c>
      <c r="O237" s="514">
        <f>IF('Prior Year - CA2'!O237&gt;0,('CA2 Detail'!O237-'Prior Year - CA2'!O237)/'Prior Year - CA2'!O237,0)</f>
        <v>0</v>
      </c>
      <c r="P237" s="514">
        <f>IF('Prior Year - CA2'!P237&gt;0,('CA2 Detail'!P237-'Prior Year - CA2'!P237)/'Prior Year - CA2'!P237,0)</f>
        <v>0</v>
      </c>
      <c r="Q237" s="514">
        <f>IF('Prior Year - CA2'!Q237&gt;0,('CA2 Detail'!Q237-'Prior Year - CA2'!Q237)/'Prior Year - CA2'!Q237,0)</f>
        <v>0</v>
      </c>
      <c r="R237" s="514">
        <f>IF('Prior Year - CA2'!R237&gt;0,('CA2 Detail'!R237-'Prior Year - CA2'!R237)/'Prior Year - CA2'!R237,0)</f>
        <v>0</v>
      </c>
      <c r="S237" s="514">
        <f>IF('Prior Year - CA2'!S237&gt;0,('CA2 Detail'!S237-'Prior Year - CA2'!S237)/'Prior Year - CA2'!S237,0)</f>
        <v>0</v>
      </c>
      <c r="T237" s="514">
        <f>IF('Prior Year - CA2'!T237&gt;0,('CA2 Detail'!T237-'Prior Year - CA2'!T237)/'Prior Year - CA2'!T237,0)</f>
        <v>0</v>
      </c>
      <c r="U237" s="514">
        <f>IF('Prior Year - CA2'!U237&gt;0,('CA2 Detail'!U237-'Prior Year - CA2'!U237)/'Prior Year - CA2'!U237,0)</f>
        <v>0</v>
      </c>
      <c r="V237" s="67">
        <v>29</v>
      </c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</row>
    <row r="238" spans="1:40">
      <c r="A238" s="35" t="s">
        <v>22</v>
      </c>
      <c r="B238" s="514">
        <f>IF('Prior Year - CA2'!B238&gt;0,('CA2 Detail'!B238-'Prior Year - CA2'!B238)/'Prior Year - CA2'!B238,0)</f>
        <v>0</v>
      </c>
      <c r="C238" s="514">
        <f>IF('Prior Year - CA2'!C238&gt;0,('CA2 Detail'!C238-'Prior Year - CA2'!C238)/'Prior Year - CA2'!C238,0)</f>
        <v>0</v>
      </c>
      <c r="D238" s="514">
        <f>IF('Prior Year - CA2'!D238&gt;0,('CA2 Detail'!D238-'Prior Year - CA2'!D238)/'Prior Year - CA2'!D238,0)</f>
        <v>0</v>
      </c>
      <c r="E238" s="514">
        <f>IF('Prior Year - CA2'!E238&gt;0,('CA2 Detail'!E238-'Prior Year - CA2'!E238)/'Prior Year - CA2'!E238,0)</f>
        <v>0</v>
      </c>
      <c r="F238" s="514">
        <f>IF('Prior Year - CA2'!F238&gt;0,('CA2 Detail'!F238-'Prior Year - CA2'!F238)/'Prior Year - CA2'!F238,0)</f>
        <v>0</v>
      </c>
      <c r="G238" s="514">
        <f>IF('Prior Year - CA2'!G238&gt;0,('CA2 Detail'!G238-'Prior Year - CA2'!G238)/'Prior Year - CA2'!G238,0)</f>
        <v>0</v>
      </c>
      <c r="H238" s="516"/>
      <c r="I238" s="514">
        <f>IF('Prior Year - CA2'!I238&gt;0,('CA2 Detail'!I238-'Prior Year - CA2'!I238)/'Prior Year - CA2'!I238,0)</f>
        <v>0</v>
      </c>
      <c r="J238" s="514">
        <f>IF('Prior Year - CA2'!J238&gt;0,('CA2 Detail'!J238-'Prior Year - CA2'!J238)/'Prior Year - CA2'!J238,0)</f>
        <v>0</v>
      </c>
      <c r="K238" s="514">
        <f>IF('Prior Year - CA2'!K238&gt;0,('CA2 Detail'!K238-'Prior Year - CA2'!K238)/'Prior Year - CA2'!K238,0)</f>
        <v>0</v>
      </c>
      <c r="L238" s="514">
        <f>IF('Prior Year - CA2'!L238&gt;0,('CA2 Detail'!L238-'Prior Year - CA2'!L238)/'Prior Year - CA2'!L238,0)</f>
        <v>0</v>
      </c>
      <c r="M238" s="514">
        <f>IF('Prior Year - CA2'!M238&gt;0,('CA2 Detail'!M238-'Prior Year - CA2'!M238)/'Prior Year - CA2'!M238,0)</f>
        <v>0</v>
      </c>
      <c r="N238" s="514">
        <f>IF('Prior Year - CA2'!N238&gt;0,('CA2 Detail'!N238-'Prior Year - CA2'!N238)/'Prior Year - CA2'!N238,0)</f>
        <v>0</v>
      </c>
      <c r="O238" s="514">
        <f>IF('Prior Year - CA2'!O238&gt;0,('CA2 Detail'!O238-'Prior Year - CA2'!O238)/'Prior Year - CA2'!O238,0)</f>
        <v>0</v>
      </c>
      <c r="P238" s="514">
        <f>IF('Prior Year - CA2'!P238&gt;0,('CA2 Detail'!P238-'Prior Year - CA2'!P238)/'Prior Year - CA2'!P238,0)</f>
        <v>0</v>
      </c>
      <c r="Q238" s="514">
        <f>IF('Prior Year - CA2'!Q238&gt;0,('CA2 Detail'!Q238-'Prior Year - CA2'!Q238)/'Prior Year - CA2'!Q238,0)</f>
        <v>0</v>
      </c>
      <c r="R238" s="514">
        <f>IF('Prior Year - CA2'!R238&gt;0,('CA2 Detail'!R238-'Prior Year - CA2'!R238)/'Prior Year - CA2'!R238,0)</f>
        <v>0</v>
      </c>
      <c r="S238" s="514">
        <f>IF('Prior Year - CA2'!S238&gt;0,('CA2 Detail'!S238-'Prior Year - CA2'!S238)/'Prior Year - CA2'!S238,0)</f>
        <v>0</v>
      </c>
      <c r="T238" s="514">
        <f>IF('Prior Year - CA2'!T238&gt;0,('CA2 Detail'!T238-'Prior Year - CA2'!T238)/'Prior Year - CA2'!T238,0)</f>
        <v>0</v>
      </c>
      <c r="U238" s="514">
        <f>IF('Prior Year - CA2'!U238&gt;0,('CA2 Detail'!U238-'Prior Year - CA2'!U238)/'Prior Year - CA2'!U238,0)</f>
        <v>0</v>
      </c>
      <c r="V238" s="67">
        <v>30</v>
      </c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</row>
    <row r="239" spans="1:40">
      <c r="A239" s="35" t="s">
        <v>23</v>
      </c>
      <c r="B239" s="514">
        <f>IF('Prior Year - CA2'!B239&gt;0,('CA2 Detail'!B239-'Prior Year - CA2'!B239)/'Prior Year - CA2'!B239,0)</f>
        <v>0</v>
      </c>
      <c r="C239" s="514">
        <f>IF('Prior Year - CA2'!C239&gt;0,('CA2 Detail'!C239-'Prior Year - CA2'!C239)/'Prior Year - CA2'!C239,0)</f>
        <v>0</v>
      </c>
      <c r="D239" s="514">
        <f>IF('Prior Year - CA2'!D239&gt;0,('CA2 Detail'!D239-'Prior Year - CA2'!D239)/'Prior Year - CA2'!D239,0)</f>
        <v>0</v>
      </c>
      <c r="E239" s="514">
        <f>IF('Prior Year - CA2'!E239&gt;0,('CA2 Detail'!E239-'Prior Year - CA2'!E239)/'Prior Year - CA2'!E239,0)</f>
        <v>0</v>
      </c>
      <c r="F239" s="514">
        <f>IF('Prior Year - CA2'!F239&gt;0,('CA2 Detail'!F239-'Prior Year - CA2'!F239)/'Prior Year - CA2'!F239,0)</f>
        <v>0</v>
      </c>
      <c r="G239" s="514">
        <f>IF('Prior Year - CA2'!G239&gt;0,('CA2 Detail'!G239-'Prior Year - CA2'!G239)/'Prior Year - CA2'!G239,0)</f>
        <v>0</v>
      </c>
      <c r="H239" s="516"/>
      <c r="I239" s="514">
        <f>IF('Prior Year - CA2'!I239&gt;0,('CA2 Detail'!I239-'Prior Year - CA2'!I239)/'Prior Year - CA2'!I239,0)</f>
        <v>0</v>
      </c>
      <c r="J239" s="514">
        <f>IF('Prior Year - CA2'!J239&gt;0,('CA2 Detail'!J239-'Prior Year - CA2'!J239)/'Prior Year - CA2'!J239,0)</f>
        <v>0</v>
      </c>
      <c r="K239" s="514">
        <f>IF('Prior Year - CA2'!K239&gt;0,('CA2 Detail'!K239-'Prior Year - CA2'!K239)/'Prior Year - CA2'!K239,0)</f>
        <v>0</v>
      </c>
      <c r="L239" s="514">
        <f>IF('Prior Year - CA2'!L239&gt;0,('CA2 Detail'!L239-'Prior Year - CA2'!L239)/'Prior Year - CA2'!L239,0)</f>
        <v>0</v>
      </c>
      <c r="M239" s="514">
        <f>IF('Prior Year - CA2'!M239&gt;0,('CA2 Detail'!M239-'Prior Year - CA2'!M239)/'Prior Year - CA2'!M239,0)</f>
        <v>0</v>
      </c>
      <c r="N239" s="514">
        <f>IF('Prior Year - CA2'!N239&gt;0,('CA2 Detail'!N239-'Prior Year - CA2'!N239)/'Prior Year - CA2'!N239,0)</f>
        <v>0</v>
      </c>
      <c r="O239" s="514">
        <f>IF('Prior Year - CA2'!O239&gt;0,('CA2 Detail'!O239-'Prior Year - CA2'!O239)/'Prior Year - CA2'!O239,0)</f>
        <v>0</v>
      </c>
      <c r="P239" s="514">
        <f>IF('Prior Year - CA2'!P239&gt;0,('CA2 Detail'!P239-'Prior Year - CA2'!P239)/'Prior Year - CA2'!P239,0)</f>
        <v>0</v>
      </c>
      <c r="Q239" s="514">
        <f>IF('Prior Year - CA2'!Q239&gt;0,('CA2 Detail'!Q239-'Prior Year - CA2'!Q239)/'Prior Year - CA2'!Q239,0)</f>
        <v>0</v>
      </c>
      <c r="R239" s="514">
        <f>IF('Prior Year - CA2'!R239&gt;0,('CA2 Detail'!R239-'Prior Year - CA2'!R239)/'Prior Year - CA2'!R239,0)</f>
        <v>0</v>
      </c>
      <c r="S239" s="514">
        <f>IF('Prior Year - CA2'!S239&gt;0,('CA2 Detail'!S239-'Prior Year - CA2'!S239)/'Prior Year - CA2'!S239,0)</f>
        <v>0</v>
      </c>
      <c r="T239" s="514">
        <f>IF('Prior Year - CA2'!T239&gt;0,('CA2 Detail'!T239-'Prior Year - CA2'!T239)/'Prior Year - CA2'!T239,0)</f>
        <v>0</v>
      </c>
      <c r="U239" s="514">
        <f>IF('Prior Year - CA2'!U239&gt;0,('CA2 Detail'!U239-'Prior Year - CA2'!U239)/'Prior Year - CA2'!U239,0)</f>
        <v>0</v>
      </c>
      <c r="V239" s="67">
        <v>31</v>
      </c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</row>
    <row r="240" spans="1:40">
      <c r="A240" s="35" t="s">
        <v>24</v>
      </c>
      <c r="B240" s="514">
        <f>IF('Prior Year - CA2'!B240&gt;0,('CA2 Detail'!B240-'Prior Year - CA2'!B240)/'Prior Year - CA2'!B240,0)</f>
        <v>0</v>
      </c>
      <c r="C240" s="514">
        <f>IF('Prior Year - CA2'!C240&gt;0,('CA2 Detail'!C240-'Prior Year - CA2'!C240)/'Prior Year - CA2'!C240,0)</f>
        <v>0</v>
      </c>
      <c r="D240" s="514">
        <f>IF('Prior Year - CA2'!D240&gt;0,('CA2 Detail'!D240-'Prior Year - CA2'!D240)/'Prior Year - CA2'!D240,0)</f>
        <v>0</v>
      </c>
      <c r="E240" s="514">
        <f>IF('Prior Year - CA2'!E240&gt;0,('CA2 Detail'!E240-'Prior Year - CA2'!E240)/'Prior Year - CA2'!E240,0)</f>
        <v>0</v>
      </c>
      <c r="F240" s="514">
        <f>IF('Prior Year - CA2'!F240&gt;0,('CA2 Detail'!F240-'Prior Year - CA2'!F240)/'Prior Year - CA2'!F240,0)</f>
        <v>0</v>
      </c>
      <c r="G240" s="514">
        <f>IF('Prior Year - CA2'!G240&gt;0,('CA2 Detail'!G240-'Prior Year - CA2'!G240)/'Prior Year - CA2'!G240,0)</f>
        <v>0</v>
      </c>
      <c r="H240" s="516"/>
      <c r="I240" s="514">
        <f>IF('Prior Year - CA2'!I240&gt;0,('CA2 Detail'!I240-'Prior Year - CA2'!I240)/'Prior Year - CA2'!I240,0)</f>
        <v>0</v>
      </c>
      <c r="J240" s="514">
        <f>IF('Prior Year - CA2'!J240&gt;0,('CA2 Detail'!J240-'Prior Year - CA2'!J240)/'Prior Year - CA2'!J240,0)</f>
        <v>0</v>
      </c>
      <c r="K240" s="514">
        <f>IF('Prior Year - CA2'!K240&gt;0,('CA2 Detail'!K240-'Prior Year - CA2'!K240)/'Prior Year - CA2'!K240,0)</f>
        <v>0</v>
      </c>
      <c r="L240" s="514">
        <f>IF('Prior Year - CA2'!L240&gt;0,('CA2 Detail'!L240-'Prior Year - CA2'!L240)/'Prior Year - CA2'!L240,0)</f>
        <v>0</v>
      </c>
      <c r="M240" s="514">
        <f>IF('Prior Year - CA2'!M240&gt;0,('CA2 Detail'!M240-'Prior Year - CA2'!M240)/'Prior Year - CA2'!M240,0)</f>
        <v>0</v>
      </c>
      <c r="N240" s="514">
        <f>IF('Prior Year - CA2'!N240&gt;0,('CA2 Detail'!N240-'Prior Year - CA2'!N240)/'Prior Year - CA2'!N240,0)</f>
        <v>0</v>
      </c>
      <c r="O240" s="514">
        <f>IF('Prior Year - CA2'!O240&gt;0,('CA2 Detail'!O240-'Prior Year - CA2'!O240)/'Prior Year - CA2'!O240,0)</f>
        <v>0</v>
      </c>
      <c r="P240" s="514">
        <f>IF('Prior Year - CA2'!P240&gt;0,('CA2 Detail'!P240-'Prior Year - CA2'!P240)/'Prior Year - CA2'!P240,0)</f>
        <v>0</v>
      </c>
      <c r="Q240" s="514">
        <f>IF('Prior Year - CA2'!Q240&gt;0,('CA2 Detail'!Q240-'Prior Year - CA2'!Q240)/'Prior Year - CA2'!Q240,0)</f>
        <v>0</v>
      </c>
      <c r="R240" s="514">
        <f>IF('Prior Year - CA2'!R240&gt;0,('CA2 Detail'!R240-'Prior Year - CA2'!R240)/'Prior Year - CA2'!R240,0)</f>
        <v>0</v>
      </c>
      <c r="S240" s="514">
        <f>IF('Prior Year - CA2'!S240&gt;0,('CA2 Detail'!S240-'Prior Year - CA2'!S240)/'Prior Year - CA2'!S240,0)</f>
        <v>0</v>
      </c>
      <c r="T240" s="514">
        <f>IF('Prior Year - CA2'!T240&gt;0,('CA2 Detail'!T240-'Prior Year - CA2'!T240)/'Prior Year - CA2'!T240,0)</f>
        <v>0</v>
      </c>
      <c r="U240" s="514">
        <f>IF('Prior Year - CA2'!U240&gt;0,('CA2 Detail'!U240-'Prior Year - CA2'!U240)/'Prior Year - CA2'!U240,0)</f>
        <v>0</v>
      </c>
      <c r="V240" s="67">
        <v>32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</row>
    <row r="241" spans="1:40" ht="15.75">
      <c r="A241" s="39"/>
      <c r="B241" s="509"/>
      <c r="C241" s="510"/>
      <c r="D241" s="510"/>
      <c r="E241" s="510"/>
      <c r="F241" s="509"/>
      <c r="G241" s="509"/>
      <c r="H241" s="509"/>
      <c r="I241" s="511"/>
      <c r="J241" s="511"/>
      <c r="K241" s="511"/>
      <c r="L241" s="512"/>
      <c r="M241" s="509"/>
      <c r="N241" s="509"/>
      <c r="O241" s="509"/>
      <c r="P241" s="509"/>
      <c r="Q241" s="510"/>
      <c r="R241" s="510"/>
      <c r="S241" s="510"/>
      <c r="T241" s="510"/>
      <c r="U241" s="509"/>
      <c r="V241" s="67">
        <v>33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</row>
    <row r="242" spans="1:40" ht="15.75">
      <c r="A242" s="860" t="s">
        <v>284</v>
      </c>
      <c r="B242" s="539">
        <f>IF('Prior Year - CA2'!B242&gt;0,('CA2 Detail'!B242-'Prior Year - CA2'!B242)/'Prior Year - CA2'!B242,0)</f>
        <v>0</v>
      </c>
      <c r="C242" s="539">
        <f>IF('Prior Year - CA2'!C242&gt;0,('CA2 Detail'!C242-'Prior Year - CA2'!C242)/'Prior Year - CA2'!C242,0)</f>
        <v>0</v>
      </c>
      <c r="D242" s="539">
        <f>IF('Prior Year - CA2'!D242&gt;0,('CA2 Detail'!D242-'Prior Year - CA2'!D242)/'Prior Year - CA2'!D242,0)</f>
        <v>0</v>
      </c>
      <c r="E242" s="539">
        <f>IF('Prior Year - CA2'!E242&gt;0,('CA2 Detail'!E242-'Prior Year - CA2'!E242)/'Prior Year - CA2'!E242,0)</f>
        <v>0</v>
      </c>
      <c r="F242" s="539">
        <f>IF('Prior Year - CA2'!F242&gt;0,('CA2 Detail'!F242-'Prior Year - CA2'!F242)/'Prior Year - CA2'!F242,0)</f>
        <v>0</v>
      </c>
      <c r="G242" s="539">
        <f>IF('Prior Year - CA2'!G242&gt;0,('CA2 Detail'!G242-'Prior Year - CA2'!G242)/'Prior Year - CA2'!G242,0)</f>
        <v>0</v>
      </c>
      <c r="H242" s="863"/>
      <c r="I242" s="539">
        <f>IF('Prior Year - CA2'!I242&gt;0,('CA2 Detail'!I242-'Prior Year - CA2'!I242)/'Prior Year - CA2'!I242,0)</f>
        <v>0</v>
      </c>
      <c r="J242" s="539">
        <f>IF('Prior Year - CA2'!J242&gt;0,('CA2 Detail'!J242-'Prior Year - CA2'!J242)/'Prior Year - CA2'!J242,0)</f>
        <v>0</v>
      </c>
      <c r="K242" s="539">
        <f>IF('Prior Year - CA2'!K242&gt;0,('CA2 Detail'!K242-'Prior Year - CA2'!K242)/'Prior Year - CA2'!K242,0)</f>
        <v>0</v>
      </c>
      <c r="L242" s="539">
        <f>IF('Prior Year - CA2'!L242&gt;0,('CA2 Detail'!L242-'Prior Year - CA2'!L242)/'Prior Year - CA2'!L242,0)</f>
        <v>0</v>
      </c>
      <c r="M242" s="539">
        <f>IF('Prior Year - CA2'!M242&gt;0,('CA2 Detail'!M242-'Prior Year - CA2'!M242)/'Prior Year - CA2'!M242,0)</f>
        <v>0</v>
      </c>
      <c r="N242" s="539">
        <f>IF('Prior Year - CA2'!N242&gt;0,('CA2 Detail'!N242-'Prior Year - CA2'!N242)/'Prior Year - CA2'!N242,0)</f>
        <v>0</v>
      </c>
      <c r="O242" s="539">
        <f>IF('Prior Year - CA2'!O242&gt;0,('CA2 Detail'!O242-'Prior Year - CA2'!O242)/'Prior Year - CA2'!O242,0)</f>
        <v>0</v>
      </c>
      <c r="P242" s="539">
        <f>IF('Prior Year - CA2'!P242&gt;0,('CA2 Detail'!P242-'Prior Year - CA2'!P242)/'Prior Year - CA2'!P242,0)</f>
        <v>0</v>
      </c>
      <c r="Q242" s="539">
        <f>IF('Prior Year - CA2'!Q242&gt;0,('CA2 Detail'!Q242-'Prior Year - CA2'!Q242)/'Prior Year - CA2'!Q242,0)</f>
        <v>0</v>
      </c>
      <c r="R242" s="539">
        <f>IF('Prior Year - CA2'!R242&gt;0,('CA2 Detail'!R242-'Prior Year - CA2'!R242)/'Prior Year - CA2'!R242,0)</f>
        <v>0</v>
      </c>
      <c r="S242" s="539">
        <f>IF('Prior Year - CA2'!S242&gt;0,('CA2 Detail'!S242-'Prior Year - CA2'!S242)/'Prior Year - CA2'!S242,0)</f>
        <v>0</v>
      </c>
      <c r="T242" s="539">
        <f>IF('Prior Year - CA2'!T242&gt;0,('CA2 Detail'!T242-'Prior Year - CA2'!T242)/'Prior Year - CA2'!T242,0)</f>
        <v>0</v>
      </c>
      <c r="U242" s="539">
        <f>IF('Prior Year - CA2'!U242&gt;0,('CA2 Detail'!U242-'Prior Year - CA2'!U242)/'Prior Year - CA2'!U242,0)</f>
        <v>0</v>
      </c>
      <c r="V242" s="67">
        <v>34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</row>
    <row r="243" spans="1:40" ht="15.75">
      <c r="A243" s="45"/>
      <c r="B243" s="847"/>
      <c r="C243" s="847"/>
      <c r="D243" s="847"/>
      <c r="E243" s="847"/>
      <c r="F243" s="847"/>
      <c r="G243" s="847"/>
      <c r="H243" s="847"/>
      <c r="I243" s="530"/>
      <c r="J243" s="530"/>
      <c r="K243" s="530"/>
      <c r="L243" s="513"/>
      <c r="M243" s="848"/>
      <c r="N243" s="847"/>
      <c r="O243" s="847"/>
      <c r="P243" s="847"/>
      <c r="Q243" s="847"/>
      <c r="R243" s="510"/>
      <c r="S243" s="847"/>
      <c r="T243" s="847"/>
      <c r="U243" s="847"/>
      <c r="V243" s="67">
        <v>35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</row>
    <row r="244" spans="1:40" ht="15.75">
      <c r="A244" s="39" t="s">
        <v>283</v>
      </c>
      <c r="B244" s="518"/>
      <c r="C244" s="87"/>
      <c r="D244" s="87"/>
      <c r="E244" s="87"/>
      <c r="F244" s="518"/>
      <c r="G244" s="518"/>
      <c r="H244" s="518"/>
      <c r="I244" s="518"/>
      <c r="J244" s="518"/>
      <c r="K244" s="518"/>
      <c r="L244" s="518"/>
      <c r="M244" s="518"/>
      <c r="N244" s="518"/>
      <c r="O244" s="518"/>
      <c r="P244" s="518"/>
      <c r="Q244" s="87"/>
      <c r="R244" s="87"/>
      <c r="S244" s="87"/>
      <c r="T244" s="87"/>
      <c r="U244" s="518"/>
      <c r="V244" s="67">
        <v>37</v>
      </c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</row>
    <row r="245" spans="1:40" ht="15.75">
      <c r="A245" s="39" t="s">
        <v>288</v>
      </c>
      <c r="B245" s="518"/>
      <c r="C245" s="87"/>
      <c r="D245" s="87"/>
      <c r="E245" s="87"/>
      <c r="F245" s="515"/>
      <c r="G245" s="515"/>
      <c r="H245" s="515"/>
      <c r="I245" s="515"/>
      <c r="J245" s="515"/>
      <c r="K245" s="515"/>
      <c r="L245" s="515"/>
      <c r="M245" s="518"/>
      <c r="N245" s="518"/>
      <c r="O245" s="515"/>
      <c r="P245" s="518"/>
      <c r="Q245" s="87"/>
      <c r="R245" s="87"/>
      <c r="S245" s="87"/>
      <c r="T245" s="87"/>
      <c r="U245" s="518"/>
      <c r="V245" s="67">
        <v>38</v>
      </c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</row>
    <row r="246" spans="1:40">
      <c r="A246" s="35" t="s">
        <v>1</v>
      </c>
      <c r="B246" s="514">
        <f>IF('Prior Year - CA2'!B246&gt;0,('CA2 Detail'!B246-'Prior Year - CA2'!B246)/'Prior Year - CA2'!B246,0)</f>
        <v>0</v>
      </c>
      <c r="C246" s="514">
        <f>IF('Prior Year - CA2'!C246&gt;0,('CA2 Detail'!C246-'Prior Year - CA2'!C246)/'Prior Year - CA2'!C246,0)</f>
        <v>0</v>
      </c>
      <c r="D246" s="514">
        <f>IF('Prior Year - CA2'!D246&gt;0,('CA2 Detail'!D246-'Prior Year - CA2'!D246)/'Prior Year - CA2'!D246,0)</f>
        <v>0</v>
      </c>
      <c r="E246" s="514">
        <f>IF('Prior Year - CA2'!E246&gt;0,('CA2 Detail'!E246-'Prior Year - CA2'!E246)/'Prior Year - CA2'!E246,0)</f>
        <v>0</v>
      </c>
      <c r="F246" s="514">
        <f>IF('Prior Year - CA2'!F246&gt;0,('CA2 Detail'!F246-'Prior Year - CA2'!F246)/'Prior Year - CA2'!F246,0)</f>
        <v>0</v>
      </c>
      <c r="G246" s="514">
        <f>IF('Prior Year - CA2'!G246&gt;0,('CA2 Detail'!G246-'Prior Year - CA2'!G246)/'Prior Year - CA2'!G246,0)</f>
        <v>0</v>
      </c>
      <c r="H246" s="516"/>
      <c r="I246" s="514">
        <f>IF('Prior Year - CA2'!I246&gt;0,('CA2 Detail'!I246-'Prior Year - CA2'!I246)/'Prior Year - CA2'!I246,0)</f>
        <v>0</v>
      </c>
      <c r="J246" s="514">
        <f>IF('Prior Year - CA2'!J246&gt;0,('CA2 Detail'!J246-'Prior Year - CA2'!J246)/'Prior Year - CA2'!J246,0)</f>
        <v>0</v>
      </c>
      <c r="K246" s="514">
        <f>IF('Prior Year - CA2'!K246&gt;0,('CA2 Detail'!K246-'Prior Year - CA2'!K246)/'Prior Year - CA2'!K246,0)</f>
        <v>0</v>
      </c>
      <c r="L246" s="514">
        <f>IF('Prior Year - CA2'!L246&gt;0,('CA2 Detail'!L246-'Prior Year - CA2'!L246)/'Prior Year - CA2'!L246,0)</f>
        <v>0</v>
      </c>
      <c r="M246" s="514">
        <f>IF('Prior Year - CA2'!M246&gt;0,('CA2 Detail'!M246-'Prior Year - CA2'!M246)/'Prior Year - CA2'!M246,0)</f>
        <v>0</v>
      </c>
      <c r="N246" s="514">
        <f>IF('Prior Year - CA2'!N246&gt;0,('CA2 Detail'!N246-'Prior Year - CA2'!N246)/'Prior Year - CA2'!N246,0)</f>
        <v>0</v>
      </c>
      <c r="O246" s="514">
        <f>IF('Prior Year - CA2'!O246&gt;0,('CA2 Detail'!O246-'Prior Year - CA2'!O246)/'Prior Year - CA2'!O246,0)</f>
        <v>0</v>
      </c>
      <c r="P246" s="514">
        <f>IF('Prior Year - CA2'!P246&gt;0,('CA2 Detail'!P246-'Prior Year - CA2'!P246)/'Prior Year - CA2'!P246,0)</f>
        <v>0</v>
      </c>
      <c r="Q246" s="514">
        <f>IF('Prior Year - CA2'!Q246&gt;0,('CA2 Detail'!Q246-'Prior Year - CA2'!Q246)/'Prior Year - CA2'!Q246,0)</f>
        <v>0</v>
      </c>
      <c r="R246" s="514">
        <f>IF('Prior Year - CA2'!R246&gt;0,('CA2 Detail'!R246-'Prior Year - CA2'!R246)/'Prior Year - CA2'!R246,0)</f>
        <v>0</v>
      </c>
      <c r="S246" s="514">
        <f>IF('Prior Year - CA2'!S246&gt;0,('CA2 Detail'!S246-'Prior Year - CA2'!S246)/'Prior Year - CA2'!S246,0)</f>
        <v>0</v>
      </c>
      <c r="T246" s="514">
        <f>IF('Prior Year - CA2'!T246&gt;0,('CA2 Detail'!T246-'Prior Year - CA2'!T246)/'Prior Year - CA2'!T246,0)</f>
        <v>0</v>
      </c>
      <c r="U246" s="514">
        <f>IF('Prior Year - CA2'!U246&gt;0,('CA2 Detail'!U246-'Prior Year - CA2'!U246)/'Prior Year - CA2'!U246,0)</f>
        <v>0</v>
      </c>
      <c r="V246" s="67">
        <v>39</v>
      </c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</row>
    <row r="247" spans="1:40">
      <c r="A247" s="35" t="s">
        <v>2</v>
      </c>
      <c r="B247" s="514">
        <f>IF('Prior Year - CA2'!B247&gt;0,('CA2 Detail'!B247-'Prior Year - CA2'!B247)/'Prior Year - CA2'!B247,0)</f>
        <v>0</v>
      </c>
      <c r="C247" s="514">
        <f>IF('Prior Year - CA2'!C247&gt;0,('CA2 Detail'!C247-'Prior Year - CA2'!C247)/'Prior Year - CA2'!C247,0)</f>
        <v>0</v>
      </c>
      <c r="D247" s="514">
        <f>IF('Prior Year - CA2'!D247&gt;0,('CA2 Detail'!D247-'Prior Year - CA2'!D247)/'Prior Year - CA2'!D247,0)</f>
        <v>0</v>
      </c>
      <c r="E247" s="514">
        <f>IF('Prior Year - CA2'!E247&gt;0,('CA2 Detail'!E247-'Prior Year - CA2'!E247)/'Prior Year - CA2'!E247,0)</f>
        <v>0</v>
      </c>
      <c r="F247" s="514">
        <f>IF('Prior Year - CA2'!F247&gt;0,('CA2 Detail'!F247-'Prior Year - CA2'!F247)/'Prior Year - CA2'!F247,0)</f>
        <v>0</v>
      </c>
      <c r="G247" s="514">
        <f>IF('Prior Year - CA2'!G247&gt;0,('CA2 Detail'!G247-'Prior Year - CA2'!G247)/'Prior Year - CA2'!G247,0)</f>
        <v>0</v>
      </c>
      <c r="H247" s="516"/>
      <c r="I247" s="514">
        <f>IF('Prior Year - CA2'!I247&gt;0,('CA2 Detail'!I247-'Prior Year - CA2'!I247)/'Prior Year - CA2'!I247,0)</f>
        <v>0</v>
      </c>
      <c r="J247" s="514">
        <f>IF('Prior Year - CA2'!J247&gt;0,('CA2 Detail'!J247-'Prior Year - CA2'!J247)/'Prior Year - CA2'!J247,0)</f>
        <v>0</v>
      </c>
      <c r="K247" s="514">
        <f>IF('Prior Year - CA2'!K247&gt;0,('CA2 Detail'!K247-'Prior Year - CA2'!K247)/'Prior Year - CA2'!K247,0)</f>
        <v>0</v>
      </c>
      <c r="L247" s="514">
        <f>IF('Prior Year - CA2'!L247&gt;0,('CA2 Detail'!L247-'Prior Year - CA2'!L247)/'Prior Year - CA2'!L247,0)</f>
        <v>0</v>
      </c>
      <c r="M247" s="514">
        <f>IF('Prior Year - CA2'!M247&gt;0,('CA2 Detail'!M247-'Prior Year - CA2'!M247)/'Prior Year - CA2'!M247,0)</f>
        <v>0</v>
      </c>
      <c r="N247" s="514">
        <f>IF('Prior Year - CA2'!N247&gt;0,('CA2 Detail'!N247-'Prior Year - CA2'!N247)/'Prior Year - CA2'!N247,0)</f>
        <v>0</v>
      </c>
      <c r="O247" s="514">
        <f>IF('Prior Year - CA2'!O247&gt;0,('CA2 Detail'!O247-'Prior Year - CA2'!O247)/'Prior Year - CA2'!O247,0)</f>
        <v>0</v>
      </c>
      <c r="P247" s="514">
        <f>IF('Prior Year - CA2'!P247&gt;0,('CA2 Detail'!P247-'Prior Year - CA2'!P247)/'Prior Year - CA2'!P247,0)</f>
        <v>0</v>
      </c>
      <c r="Q247" s="514">
        <f>IF('Prior Year - CA2'!Q247&gt;0,('CA2 Detail'!Q247-'Prior Year - CA2'!Q247)/'Prior Year - CA2'!Q247,0)</f>
        <v>0</v>
      </c>
      <c r="R247" s="514">
        <f>IF('Prior Year - CA2'!R247&gt;0,('CA2 Detail'!R247-'Prior Year - CA2'!R247)/'Prior Year - CA2'!R247,0)</f>
        <v>0</v>
      </c>
      <c r="S247" s="514">
        <f>IF('Prior Year - CA2'!S247&gt;0,('CA2 Detail'!S247-'Prior Year - CA2'!S247)/'Prior Year - CA2'!S247,0)</f>
        <v>0</v>
      </c>
      <c r="T247" s="514">
        <f>IF('Prior Year - CA2'!T247&gt;0,('CA2 Detail'!T247-'Prior Year - CA2'!T247)/'Prior Year - CA2'!T247,0)</f>
        <v>0</v>
      </c>
      <c r="U247" s="514">
        <f>IF('Prior Year - CA2'!U247&gt;0,('CA2 Detail'!U247-'Prior Year - CA2'!U247)/'Prior Year - CA2'!U247,0)</f>
        <v>0</v>
      </c>
      <c r="V247" s="67">
        <v>40</v>
      </c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</row>
    <row r="248" spans="1:40">
      <c r="A248" s="35" t="s">
        <v>3</v>
      </c>
      <c r="B248" s="514">
        <f>IF('Prior Year - CA2'!B248&gt;0,('CA2 Detail'!B248-'Prior Year - CA2'!B248)/'Prior Year - CA2'!B248,0)</f>
        <v>0</v>
      </c>
      <c r="C248" s="514">
        <f>IF('Prior Year - CA2'!C248&gt;0,('CA2 Detail'!C248-'Prior Year - CA2'!C248)/'Prior Year - CA2'!C248,0)</f>
        <v>0</v>
      </c>
      <c r="D248" s="514">
        <f>IF('Prior Year - CA2'!D248&gt;0,('CA2 Detail'!D248-'Prior Year - CA2'!D248)/'Prior Year - CA2'!D248,0)</f>
        <v>0</v>
      </c>
      <c r="E248" s="514">
        <f>IF('Prior Year - CA2'!E248&gt;0,('CA2 Detail'!E248-'Prior Year - CA2'!E248)/'Prior Year - CA2'!E248,0)</f>
        <v>0</v>
      </c>
      <c r="F248" s="514">
        <f>IF('Prior Year - CA2'!F248&gt;0,('CA2 Detail'!F248-'Prior Year - CA2'!F248)/'Prior Year - CA2'!F248,0)</f>
        <v>0</v>
      </c>
      <c r="G248" s="514">
        <f>IF('Prior Year - CA2'!G248&gt;0,('CA2 Detail'!G248-'Prior Year - CA2'!G248)/'Prior Year - CA2'!G248,0)</f>
        <v>0</v>
      </c>
      <c r="H248" s="516"/>
      <c r="I248" s="514">
        <f>IF('Prior Year - CA2'!I248&gt;0,('CA2 Detail'!I248-'Prior Year - CA2'!I248)/'Prior Year - CA2'!I248,0)</f>
        <v>0</v>
      </c>
      <c r="J248" s="514">
        <f>IF('Prior Year - CA2'!J248&gt;0,('CA2 Detail'!J248-'Prior Year - CA2'!J248)/'Prior Year - CA2'!J248,0)</f>
        <v>0</v>
      </c>
      <c r="K248" s="514">
        <f>IF('Prior Year - CA2'!K248&gt;0,('CA2 Detail'!K248-'Prior Year - CA2'!K248)/'Prior Year - CA2'!K248,0)</f>
        <v>0</v>
      </c>
      <c r="L248" s="514">
        <f>IF('Prior Year - CA2'!L248&gt;0,('CA2 Detail'!L248-'Prior Year - CA2'!L248)/'Prior Year - CA2'!L248,0)</f>
        <v>0</v>
      </c>
      <c r="M248" s="514">
        <f>IF('Prior Year - CA2'!M248&gt;0,('CA2 Detail'!M248-'Prior Year - CA2'!M248)/'Prior Year - CA2'!M248,0)</f>
        <v>0</v>
      </c>
      <c r="N248" s="514">
        <f>IF('Prior Year - CA2'!N248&gt;0,('CA2 Detail'!N248-'Prior Year - CA2'!N248)/'Prior Year - CA2'!N248,0)</f>
        <v>0</v>
      </c>
      <c r="O248" s="514">
        <f>IF('Prior Year - CA2'!O248&gt;0,('CA2 Detail'!O248-'Prior Year - CA2'!O248)/'Prior Year - CA2'!O248,0)</f>
        <v>0</v>
      </c>
      <c r="P248" s="514">
        <f>IF('Prior Year - CA2'!P248&gt;0,('CA2 Detail'!P248-'Prior Year - CA2'!P248)/'Prior Year - CA2'!P248,0)</f>
        <v>0</v>
      </c>
      <c r="Q248" s="514">
        <f>IF('Prior Year - CA2'!Q248&gt;0,('CA2 Detail'!Q248-'Prior Year - CA2'!Q248)/'Prior Year - CA2'!Q248,0)</f>
        <v>0</v>
      </c>
      <c r="R248" s="514">
        <f>IF('Prior Year - CA2'!R248&gt;0,('CA2 Detail'!R248-'Prior Year - CA2'!R248)/'Prior Year - CA2'!R248,0)</f>
        <v>0</v>
      </c>
      <c r="S248" s="514">
        <f>IF('Prior Year - CA2'!S248&gt;0,('CA2 Detail'!S248-'Prior Year - CA2'!S248)/'Prior Year - CA2'!S248,0)</f>
        <v>0</v>
      </c>
      <c r="T248" s="514">
        <f>IF('Prior Year - CA2'!T248&gt;0,('CA2 Detail'!T248-'Prior Year - CA2'!T248)/'Prior Year - CA2'!T248,0)</f>
        <v>0</v>
      </c>
      <c r="U248" s="514">
        <f>IF('Prior Year - CA2'!U248&gt;0,('CA2 Detail'!U248-'Prior Year - CA2'!U248)/'Prior Year - CA2'!U248,0)</f>
        <v>0</v>
      </c>
      <c r="V248" s="67">
        <v>41</v>
      </c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</row>
    <row r="249" spans="1:40">
      <c r="A249" s="35" t="s">
        <v>4</v>
      </c>
      <c r="B249" s="514">
        <f>IF('Prior Year - CA2'!B249&gt;0,('CA2 Detail'!B249-'Prior Year - CA2'!B249)/'Prior Year - CA2'!B249,0)</f>
        <v>0</v>
      </c>
      <c r="C249" s="514">
        <f>IF('Prior Year - CA2'!C249&gt;0,('CA2 Detail'!C249-'Prior Year - CA2'!C249)/'Prior Year - CA2'!C249,0)</f>
        <v>0</v>
      </c>
      <c r="D249" s="514">
        <f>IF('Prior Year - CA2'!D249&gt;0,('CA2 Detail'!D249-'Prior Year - CA2'!D249)/'Prior Year - CA2'!D249,0)</f>
        <v>0</v>
      </c>
      <c r="E249" s="514">
        <f>IF('Prior Year - CA2'!E249&gt;0,('CA2 Detail'!E249-'Prior Year - CA2'!E249)/'Prior Year - CA2'!E249,0)</f>
        <v>0</v>
      </c>
      <c r="F249" s="514">
        <f>IF('Prior Year - CA2'!F249&gt;0,('CA2 Detail'!F249-'Prior Year - CA2'!F249)/'Prior Year - CA2'!F249,0)</f>
        <v>0</v>
      </c>
      <c r="G249" s="514">
        <f>IF('Prior Year - CA2'!G249&gt;0,('CA2 Detail'!G249-'Prior Year - CA2'!G249)/'Prior Year - CA2'!G249,0)</f>
        <v>0</v>
      </c>
      <c r="H249" s="516"/>
      <c r="I249" s="514">
        <f>IF('Prior Year - CA2'!I249&gt;0,('CA2 Detail'!I249-'Prior Year - CA2'!I249)/'Prior Year - CA2'!I249,0)</f>
        <v>0</v>
      </c>
      <c r="J249" s="514">
        <f>IF('Prior Year - CA2'!J249&gt;0,('CA2 Detail'!J249-'Prior Year - CA2'!J249)/'Prior Year - CA2'!J249,0)</f>
        <v>0</v>
      </c>
      <c r="K249" s="514">
        <f>IF('Prior Year - CA2'!K249&gt;0,('CA2 Detail'!K249-'Prior Year - CA2'!K249)/'Prior Year - CA2'!K249,0)</f>
        <v>0</v>
      </c>
      <c r="L249" s="514">
        <f>IF('Prior Year - CA2'!L249&gt;0,('CA2 Detail'!L249-'Prior Year - CA2'!L249)/'Prior Year - CA2'!L249,0)</f>
        <v>0</v>
      </c>
      <c r="M249" s="514">
        <f>IF('Prior Year - CA2'!M249&gt;0,('CA2 Detail'!M249-'Prior Year - CA2'!M249)/'Prior Year - CA2'!M249,0)</f>
        <v>0</v>
      </c>
      <c r="N249" s="514">
        <f>IF('Prior Year - CA2'!N249&gt;0,('CA2 Detail'!N249-'Prior Year - CA2'!N249)/'Prior Year - CA2'!N249,0)</f>
        <v>0</v>
      </c>
      <c r="O249" s="514">
        <f>IF('Prior Year - CA2'!O249&gt;0,('CA2 Detail'!O249-'Prior Year - CA2'!O249)/'Prior Year - CA2'!O249,0)</f>
        <v>0</v>
      </c>
      <c r="P249" s="514">
        <f>IF('Prior Year - CA2'!P249&gt;0,('CA2 Detail'!P249-'Prior Year - CA2'!P249)/'Prior Year - CA2'!P249,0)</f>
        <v>0</v>
      </c>
      <c r="Q249" s="514">
        <f>IF('Prior Year - CA2'!Q249&gt;0,('CA2 Detail'!Q249-'Prior Year - CA2'!Q249)/'Prior Year - CA2'!Q249,0)</f>
        <v>0</v>
      </c>
      <c r="R249" s="514">
        <f>IF('Prior Year - CA2'!R249&gt;0,('CA2 Detail'!R249-'Prior Year - CA2'!R249)/'Prior Year - CA2'!R249,0)</f>
        <v>0</v>
      </c>
      <c r="S249" s="514">
        <f>IF('Prior Year - CA2'!S249&gt;0,('CA2 Detail'!S249-'Prior Year - CA2'!S249)/'Prior Year - CA2'!S249,0)</f>
        <v>0</v>
      </c>
      <c r="T249" s="514">
        <f>IF('Prior Year - CA2'!T249&gt;0,('CA2 Detail'!T249-'Prior Year - CA2'!T249)/'Prior Year - CA2'!T249,0)</f>
        <v>0</v>
      </c>
      <c r="U249" s="514">
        <f>IF('Prior Year - CA2'!U249&gt;0,('CA2 Detail'!U249-'Prior Year - CA2'!U249)/'Prior Year - CA2'!U249,0)</f>
        <v>0</v>
      </c>
      <c r="V249" s="67">
        <v>42</v>
      </c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</row>
    <row r="250" spans="1:40">
      <c r="A250" s="35" t="s">
        <v>5</v>
      </c>
      <c r="B250" s="514">
        <f>IF('Prior Year - CA2'!B250&gt;0,('CA2 Detail'!B250-'Prior Year - CA2'!B250)/'Prior Year - CA2'!B250,0)</f>
        <v>0</v>
      </c>
      <c r="C250" s="514">
        <f>IF('Prior Year - CA2'!C250&gt;0,('CA2 Detail'!C250-'Prior Year - CA2'!C250)/'Prior Year - CA2'!C250,0)</f>
        <v>0</v>
      </c>
      <c r="D250" s="514">
        <f>IF('Prior Year - CA2'!D250&gt;0,('CA2 Detail'!D250-'Prior Year - CA2'!D250)/'Prior Year - CA2'!D250,0)</f>
        <v>0</v>
      </c>
      <c r="E250" s="514">
        <f>IF('Prior Year - CA2'!E250&gt;0,('CA2 Detail'!E250-'Prior Year - CA2'!E250)/'Prior Year - CA2'!E250,0)</f>
        <v>0</v>
      </c>
      <c r="F250" s="514">
        <f>IF('Prior Year - CA2'!F250&gt;0,('CA2 Detail'!F250-'Prior Year - CA2'!F250)/'Prior Year - CA2'!F250,0)</f>
        <v>0</v>
      </c>
      <c r="G250" s="514">
        <f>IF('Prior Year - CA2'!G250&gt;0,('CA2 Detail'!G250-'Prior Year - CA2'!G250)/'Prior Year - CA2'!G250,0)</f>
        <v>0</v>
      </c>
      <c r="H250" s="516"/>
      <c r="I250" s="514">
        <f>IF('Prior Year - CA2'!I250&gt;0,('CA2 Detail'!I250-'Prior Year - CA2'!I250)/'Prior Year - CA2'!I250,0)</f>
        <v>0</v>
      </c>
      <c r="J250" s="514">
        <f>IF('Prior Year - CA2'!J250&gt;0,('CA2 Detail'!J250-'Prior Year - CA2'!J250)/'Prior Year - CA2'!J250,0)</f>
        <v>0</v>
      </c>
      <c r="K250" s="514">
        <f>IF('Prior Year - CA2'!K250&gt;0,('CA2 Detail'!K250-'Prior Year - CA2'!K250)/'Prior Year - CA2'!K250,0)</f>
        <v>0</v>
      </c>
      <c r="L250" s="514">
        <f>IF('Prior Year - CA2'!L250&gt;0,('CA2 Detail'!L250-'Prior Year - CA2'!L250)/'Prior Year - CA2'!L250,0)</f>
        <v>0</v>
      </c>
      <c r="M250" s="514">
        <f>IF('Prior Year - CA2'!M250&gt;0,('CA2 Detail'!M250-'Prior Year - CA2'!M250)/'Prior Year - CA2'!M250,0)</f>
        <v>0</v>
      </c>
      <c r="N250" s="514">
        <f>IF('Prior Year - CA2'!N250&gt;0,('CA2 Detail'!N250-'Prior Year - CA2'!N250)/'Prior Year - CA2'!N250,0)</f>
        <v>0</v>
      </c>
      <c r="O250" s="514">
        <f>IF('Prior Year - CA2'!O250&gt;0,('CA2 Detail'!O250-'Prior Year - CA2'!O250)/'Prior Year - CA2'!O250,0)</f>
        <v>0</v>
      </c>
      <c r="P250" s="514">
        <f>IF('Prior Year - CA2'!P250&gt;0,('CA2 Detail'!P250-'Prior Year - CA2'!P250)/'Prior Year - CA2'!P250,0)</f>
        <v>0</v>
      </c>
      <c r="Q250" s="514">
        <f>IF('Prior Year - CA2'!Q250&gt;0,('CA2 Detail'!Q250-'Prior Year - CA2'!Q250)/'Prior Year - CA2'!Q250,0)</f>
        <v>0</v>
      </c>
      <c r="R250" s="514">
        <f>IF('Prior Year - CA2'!R250&gt;0,('CA2 Detail'!R250-'Prior Year - CA2'!R250)/'Prior Year - CA2'!R250,0)</f>
        <v>0</v>
      </c>
      <c r="S250" s="514">
        <f>IF('Prior Year - CA2'!S250&gt;0,('CA2 Detail'!S250-'Prior Year - CA2'!S250)/'Prior Year - CA2'!S250,0)</f>
        <v>0</v>
      </c>
      <c r="T250" s="514">
        <f>IF('Prior Year - CA2'!T250&gt;0,('CA2 Detail'!T250-'Prior Year - CA2'!T250)/'Prior Year - CA2'!T250,0)</f>
        <v>0</v>
      </c>
      <c r="U250" s="514">
        <f>IF('Prior Year - CA2'!U250&gt;0,('CA2 Detail'!U250-'Prior Year - CA2'!U250)/'Prior Year - CA2'!U250,0)</f>
        <v>0</v>
      </c>
      <c r="V250" s="67">
        <v>43</v>
      </c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</row>
    <row r="251" spans="1:40">
      <c r="A251" s="35" t="s">
        <v>6</v>
      </c>
      <c r="B251" s="514">
        <f>IF('Prior Year - CA2'!B251&gt;0,('CA2 Detail'!B251-'Prior Year - CA2'!B251)/'Prior Year - CA2'!B251,0)</f>
        <v>0</v>
      </c>
      <c r="C251" s="514">
        <f>IF('Prior Year - CA2'!C251&gt;0,('CA2 Detail'!C251-'Prior Year - CA2'!C251)/'Prior Year - CA2'!C251,0)</f>
        <v>0</v>
      </c>
      <c r="D251" s="514">
        <f>IF('Prior Year - CA2'!D251&gt;0,('CA2 Detail'!D251-'Prior Year - CA2'!D251)/'Prior Year - CA2'!D251,0)</f>
        <v>0</v>
      </c>
      <c r="E251" s="514">
        <f>IF('Prior Year - CA2'!E251&gt;0,('CA2 Detail'!E251-'Prior Year - CA2'!E251)/'Prior Year - CA2'!E251,0)</f>
        <v>0</v>
      </c>
      <c r="F251" s="514">
        <f>IF('Prior Year - CA2'!F251&gt;0,('CA2 Detail'!F251-'Prior Year - CA2'!F251)/'Prior Year - CA2'!F251,0)</f>
        <v>0</v>
      </c>
      <c r="G251" s="514">
        <f>IF('Prior Year - CA2'!G251&gt;0,('CA2 Detail'!G251-'Prior Year - CA2'!G251)/'Prior Year - CA2'!G251,0)</f>
        <v>0</v>
      </c>
      <c r="H251" s="516"/>
      <c r="I251" s="514">
        <f>IF('Prior Year - CA2'!I251&gt;0,('CA2 Detail'!I251-'Prior Year - CA2'!I251)/'Prior Year - CA2'!I251,0)</f>
        <v>0</v>
      </c>
      <c r="J251" s="514">
        <f>IF('Prior Year - CA2'!J251&gt;0,('CA2 Detail'!J251-'Prior Year - CA2'!J251)/'Prior Year - CA2'!J251,0)</f>
        <v>0</v>
      </c>
      <c r="K251" s="514">
        <f>IF('Prior Year - CA2'!K251&gt;0,('CA2 Detail'!K251-'Prior Year - CA2'!K251)/'Prior Year - CA2'!K251,0)</f>
        <v>0</v>
      </c>
      <c r="L251" s="514">
        <f>IF('Prior Year - CA2'!L251&gt;0,('CA2 Detail'!L251-'Prior Year - CA2'!L251)/'Prior Year - CA2'!L251,0)</f>
        <v>0</v>
      </c>
      <c r="M251" s="514">
        <f>IF('Prior Year - CA2'!M251&gt;0,('CA2 Detail'!M251-'Prior Year - CA2'!M251)/'Prior Year - CA2'!M251,0)</f>
        <v>0</v>
      </c>
      <c r="N251" s="514">
        <f>IF('Prior Year - CA2'!N251&gt;0,('CA2 Detail'!N251-'Prior Year - CA2'!N251)/'Prior Year - CA2'!N251,0)</f>
        <v>0</v>
      </c>
      <c r="O251" s="514">
        <f>IF('Prior Year - CA2'!O251&gt;0,('CA2 Detail'!O251-'Prior Year - CA2'!O251)/'Prior Year - CA2'!O251,0)</f>
        <v>0</v>
      </c>
      <c r="P251" s="514">
        <f>IF('Prior Year - CA2'!P251&gt;0,('CA2 Detail'!P251-'Prior Year - CA2'!P251)/'Prior Year - CA2'!P251,0)</f>
        <v>0</v>
      </c>
      <c r="Q251" s="514">
        <f>IF('Prior Year - CA2'!Q251&gt;0,('CA2 Detail'!Q251-'Prior Year - CA2'!Q251)/'Prior Year - CA2'!Q251,0)</f>
        <v>0</v>
      </c>
      <c r="R251" s="514">
        <f>IF('Prior Year - CA2'!R251&gt;0,('CA2 Detail'!R251-'Prior Year - CA2'!R251)/'Prior Year - CA2'!R251,0)</f>
        <v>0</v>
      </c>
      <c r="S251" s="514">
        <f>IF('Prior Year - CA2'!S251&gt;0,('CA2 Detail'!S251-'Prior Year - CA2'!S251)/'Prior Year - CA2'!S251,0)</f>
        <v>0</v>
      </c>
      <c r="T251" s="514">
        <f>IF('Prior Year - CA2'!T251&gt;0,('CA2 Detail'!T251-'Prior Year - CA2'!T251)/'Prior Year - CA2'!T251,0)</f>
        <v>0</v>
      </c>
      <c r="U251" s="514">
        <f>IF('Prior Year - CA2'!U251&gt;0,('CA2 Detail'!U251-'Prior Year - CA2'!U251)/'Prior Year - CA2'!U251,0)</f>
        <v>0</v>
      </c>
      <c r="V251" s="67">
        <v>44</v>
      </c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</row>
    <row r="252" spans="1:40">
      <c r="A252" s="35" t="s">
        <v>7</v>
      </c>
      <c r="B252" s="514">
        <f>IF('Prior Year - CA2'!B252&gt;0,('CA2 Detail'!B252-'Prior Year - CA2'!B252)/'Prior Year - CA2'!B252,0)</f>
        <v>0</v>
      </c>
      <c r="C252" s="514">
        <f>IF('Prior Year - CA2'!C252&gt;0,('CA2 Detail'!C252-'Prior Year - CA2'!C252)/'Prior Year - CA2'!C252,0)</f>
        <v>0</v>
      </c>
      <c r="D252" s="514">
        <f>IF('Prior Year - CA2'!D252&gt;0,('CA2 Detail'!D252-'Prior Year - CA2'!D252)/'Prior Year - CA2'!D252,0)</f>
        <v>0</v>
      </c>
      <c r="E252" s="514">
        <f>IF('Prior Year - CA2'!E252&gt;0,('CA2 Detail'!E252-'Prior Year - CA2'!E252)/'Prior Year - CA2'!E252,0)</f>
        <v>0</v>
      </c>
      <c r="F252" s="514">
        <f>IF('Prior Year - CA2'!F252&gt;0,('CA2 Detail'!F252-'Prior Year - CA2'!F252)/'Prior Year - CA2'!F252,0)</f>
        <v>0</v>
      </c>
      <c r="G252" s="514">
        <f>IF('Prior Year - CA2'!G252&gt;0,('CA2 Detail'!G252-'Prior Year - CA2'!G252)/'Prior Year - CA2'!G252,0)</f>
        <v>0</v>
      </c>
      <c r="H252" s="516"/>
      <c r="I252" s="514">
        <f>IF('Prior Year - CA2'!I252&gt;0,('CA2 Detail'!I252-'Prior Year - CA2'!I252)/'Prior Year - CA2'!I252,0)</f>
        <v>0</v>
      </c>
      <c r="J252" s="514">
        <f>IF('Prior Year - CA2'!J252&gt;0,('CA2 Detail'!J252-'Prior Year - CA2'!J252)/'Prior Year - CA2'!J252,0)</f>
        <v>0</v>
      </c>
      <c r="K252" s="514">
        <f>IF('Prior Year - CA2'!K252&gt;0,('CA2 Detail'!K252-'Prior Year - CA2'!K252)/'Prior Year - CA2'!K252,0)</f>
        <v>0</v>
      </c>
      <c r="L252" s="514">
        <f>IF('Prior Year - CA2'!L252&gt;0,('CA2 Detail'!L252-'Prior Year - CA2'!L252)/'Prior Year - CA2'!L252,0)</f>
        <v>0</v>
      </c>
      <c r="M252" s="514">
        <f>IF('Prior Year - CA2'!M252&gt;0,('CA2 Detail'!M252-'Prior Year - CA2'!M252)/'Prior Year - CA2'!M252,0)</f>
        <v>0</v>
      </c>
      <c r="N252" s="514">
        <f>IF('Prior Year - CA2'!N252&gt;0,('CA2 Detail'!N252-'Prior Year - CA2'!N252)/'Prior Year - CA2'!N252,0)</f>
        <v>0</v>
      </c>
      <c r="O252" s="514">
        <f>IF('Prior Year - CA2'!O252&gt;0,('CA2 Detail'!O252-'Prior Year - CA2'!O252)/'Prior Year - CA2'!O252,0)</f>
        <v>0</v>
      </c>
      <c r="P252" s="514">
        <f>IF('Prior Year - CA2'!P252&gt;0,('CA2 Detail'!P252-'Prior Year - CA2'!P252)/'Prior Year - CA2'!P252,0)</f>
        <v>0</v>
      </c>
      <c r="Q252" s="514">
        <f>IF('Prior Year - CA2'!Q252&gt;0,('CA2 Detail'!Q252-'Prior Year - CA2'!Q252)/'Prior Year - CA2'!Q252,0)</f>
        <v>0</v>
      </c>
      <c r="R252" s="514">
        <f>IF('Prior Year - CA2'!R252&gt;0,('CA2 Detail'!R252-'Prior Year - CA2'!R252)/'Prior Year - CA2'!R252,0)</f>
        <v>0</v>
      </c>
      <c r="S252" s="514">
        <f>IF('Prior Year - CA2'!S252&gt;0,('CA2 Detail'!S252-'Prior Year - CA2'!S252)/'Prior Year - CA2'!S252,0)</f>
        <v>0</v>
      </c>
      <c r="T252" s="514">
        <f>IF('Prior Year - CA2'!T252&gt;0,('CA2 Detail'!T252-'Prior Year - CA2'!T252)/'Prior Year - CA2'!T252,0)</f>
        <v>0</v>
      </c>
      <c r="U252" s="514">
        <f>IF('Prior Year - CA2'!U252&gt;0,('CA2 Detail'!U252-'Prior Year - CA2'!U252)/'Prior Year - CA2'!U252,0)</f>
        <v>0</v>
      </c>
      <c r="V252" s="67">
        <v>45</v>
      </c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</row>
    <row r="253" spans="1:40">
      <c r="A253" s="35" t="s">
        <v>8</v>
      </c>
      <c r="B253" s="514">
        <f>IF('Prior Year - CA2'!B253&gt;0,('CA2 Detail'!B253-'Prior Year - CA2'!B253)/'Prior Year - CA2'!B253,0)</f>
        <v>0</v>
      </c>
      <c r="C253" s="514">
        <f>IF('Prior Year - CA2'!C253&gt;0,('CA2 Detail'!C253-'Prior Year - CA2'!C253)/'Prior Year - CA2'!C253,0)</f>
        <v>0</v>
      </c>
      <c r="D253" s="514">
        <f>IF('Prior Year - CA2'!D253&gt;0,('CA2 Detail'!D253-'Prior Year - CA2'!D253)/'Prior Year - CA2'!D253,0)</f>
        <v>0</v>
      </c>
      <c r="E253" s="514">
        <f>IF('Prior Year - CA2'!E253&gt;0,('CA2 Detail'!E253-'Prior Year - CA2'!E253)/'Prior Year - CA2'!E253,0)</f>
        <v>0</v>
      </c>
      <c r="F253" s="514">
        <f>IF('Prior Year - CA2'!F253&gt;0,('CA2 Detail'!F253-'Prior Year - CA2'!F253)/'Prior Year - CA2'!F253,0)</f>
        <v>0</v>
      </c>
      <c r="G253" s="514">
        <f>IF('Prior Year - CA2'!G253&gt;0,('CA2 Detail'!G253-'Prior Year - CA2'!G253)/'Prior Year - CA2'!G253,0)</f>
        <v>0</v>
      </c>
      <c r="H253" s="516"/>
      <c r="I253" s="514">
        <f>IF('Prior Year - CA2'!I253&gt;0,('CA2 Detail'!I253-'Prior Year - CA2'!I253)/'Prior Year - CA2'!I253,0)</f>
        <v>0</v>
      </c>
      <c r="J253" s="514">
        <f>IF('Prior Year - CA2'!J253&gt;0,('CA2 Detail'!J253-'Prior Year - CA2'!J253)/'Prior Year - CA2'!J253,0)</f>
        <v>0</v>
      </c>
      <c r="K253" s="514">
        <f>IF('Prior Year - CA2'!K253&gt;0,('CA2 Detail'!K253-'Prior Year - CA2'!K253)/'Prior Year - CA2'!K253,0)</f>
        <v>0</v>
      </c>
      <c r="L253" s="514">
        <f>IF('Prior Year - CA2'!L253&gt;0,('CA2 Detail'!L253-'Prior Year - CA2'!L253)/'Prior Year - CA2'!L253,0)</f>
        <v>0</v>
      </c>
      <c r="M253" s="514">
        <f>IF('Prior Year - CA2'!M253&gt;0,('CA2 Detail'!M253-'Prior Year - CA2'!M253)/'Prior Year - CA2'!M253,0)</f>
        <v>0</v>
      </c>
      <c r="N253" s="514">
        <f>IF('Prior Year - CA2'!N253&gt;0,('CA2 Detail'!N253-'Prior Year - CA2'!N253)/'Prior Year - CA2'!N253,0)</f>
        <v>0</v>
      </c>
      <c r="O253" s="514">
        <f>IF('Prior Year - CA2'!O253&gt;0,('CA2 Detail'!O253-'Prior Year - CA2'!O253)/'Prior Year - CA2'!O253,0)</f>
        <v>0</v>
      </c>
      <c r="P253" s="514">
        <f>IF('Prior Year - CA2'!P253&gt;0,('CA2 Detail'!P253-'Prior Year - CA2'!P253)/'Prior Year - CA2'!P253,0)</f>
        <v>0</v>
      </c>
      <c r="Q253" s="514">
        <f>IF('Prior Year - CA2'!Q253&gt;0,('CA2 Detail'!Q253-'Prior Year - CA2'!Q253)/'Prior Year - CA2'!Q253,0)</f>
        <v>0</v>
      </c>
      <c r="R253" s="514">
        <f>IF('Prior Year - CA2'!R253&gt;0,('CA2 Detail'!R253-'Prior Year - CA2'!R253)/'Prior Year - CA2'!R253,0)</f>
        <v>0</v>
      </c>
      <c r="S253" s="514">
        <f>IF('Prior Year - CA2'!S253&gt;0,('CA2 Detail'!S253-'Prior Year - CA2'!S253)/'Prior Year - CA2'!S253,0)</f>
        <v>0</v>
      </c>
      <c r="T253" s="514">
        <f>IF('Prior Year - CA2'!T253&gt;0,('CA2 Detail'!T253-'Prior Year - CA2'!T253)/'Prior Year - CA2'!T253,0)</f>
        <v>0</v>
      </c>
      <c r="U253" s="514">
        <f>IF('Prior Year - CA2'!U253&gt;0,('CA2 Detail'!U253-'Prior Year - CA2'!U253)/'Prior Year - CA2'!U253,0)</f>
        <v>0</v>
      </c>
      <c r="V253" s="67">
        <v>46</v>
      </c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</row>
    <row r="254" spans="1:40">
      <c r="A254" s="35" t="s">
        <v>9</v>
      </c>
      <c r="B254" s="514">
        <f>IF('Prior Year - CA2'!B254&gt;0,('CA2 Detail'!B254-'Prior Year - CA2'!B254)/'Prior Year - CA2'!B254,0)</f>
        <v>0</v>
      </c>
      <c r="C254" s="514">
        <f>IF('Prior Year - CA2'!C254&gt;0,('CA2 Detail'!C254-'Prior Year - CA2'!C254)/'Prior Year - CA2'!C254,0)</f>
        <v>0</v>
      </c>
      <c r="D254" s="514">
        <f>IF('Prior Year - CA2'!D254&gt;0,('CA2 Detail'!D254-'Prior Year - CA2'!D254)/'Prior Year - CA2'!D254,0)</f>
        <v>0</v>
      </c>
      <c r="E254" s="514">
        <f>IF('Prior Year - CA2'!E254&gt;0,('CA2 Detail'!E254-'Prior Year - CA2'!E254)/'Prior Year - CA2'!E254,0)</f>
        <v>0</v>
      </c>
      <c r="F254" s="514">
        <f>IF('Prior Year - CA2'!F254&gt;0,('CA2 Detail'!F254-'Prior Year - CA2'!F254)/'Prior Year - CA2'!F254,0)</f>
        <v>0</v>
      </c>
      <c r="G254" s="514">
        <f>IF('Prior Year - CA2'!G254&gt;0,('CA2 Detail'!G254-'Prior Year - CA2'!G254)/'Prior Year - CA2'!G254,0)</f>
        <v>0</v>
      </c>
      <c r="H254" s="516"/>
      <c r="I254" s="514">
        <f>IF('Prior Year - CA2'!I254&gt;0,('CA2 Detail'!I254-'Prior Year - CA2'!I254)/'Prior Year - CA2'!I254,0)</f>
        <v>0</v>
      </c>
      <c r="J254" s="514">
        <f>IF('Prior Year - CA2'!J254&gt;0,('CA2 Detail'!J254-'Prior Year - CA2'!J254)/'Prior Year - CA2'!J254,0)</f>
        <v>0</v>
      </c>
      <c r="K254" s="514">
        <f>IF('Prior Year - CA2'!K254&gt;0,('CA2 Detail'!K254-'Prior Year - CA2'!K254)/'Prior Year - CA2'!K254,0)</f>
        <v>0</v>
      </c>
      <c r="L254" s="514">
        <f>IF('Prior Year - CA2'!L254&gt;0,('CA2 Detail'!L254-'Prior Year - CA2'!L254)/'Prior Year - CA2'!L254,0)</f>
        <v>0</v>
      </c>
      <c r="M254" s="514">
        <f>IF('Prior Year - CA2'!M254&gt;0,('CA2 Detail'!M254-'Prior Year - CA2'!M254)/'Prior Year - CA2'!M254,0)</f>
        <v>0</v>
      </c>
      <c r="N254" s="514">
        <f>IF('Prior Year - CA2'!N254&gt;0,('CA2 Detail'!N254-'Prior Year - CA2'!N254)/'Prior Year - CA2'!N254,0)</f>
        <v>0</v>
      </c>
      <c r="O254" s="514">
        <f>IF('Prior Year - CA2'!O254&gt;0,('CA2 Detail'!O254-'Prior Year - CA2'!O254)/'Prior Year - CA2'!O254,0)</f>
        <v>0</v>
      </c>
      <c r="P254" s="514">
        <f>IF('Prior Year - CA2'!P254&gt;0,('CA2 Detail'!P254-'Prior Year - CA2'!P254)/'Prior Year - CA2'!P254,0)</f>
        <v>0</v>
      </c>
      <c r="Q254" s="514">
        <f>IF('Prior Year - CA2'!Q254&gt;0,('CA2 Detail'!Q254-'Prior Year - CA2'!Q254)/'Prior Year - CA2'!Q254,0)</f>
        <v>0</v>
      </c>
      <c r="R254" s="514">
        <f>IF('Prior Year - CA2'!R254&gt;0,('CA2 Detail'!R254-'Prior Year - CA2'!R254)/'Prior Year - CA2'!R254,0)</f>
        <v>0</v>
      </c>
      <c r="S254" s="514">
        <f>IF('Prior Year - CA2'!S254&gt;0,('CA2 Detail'!S254-'Prior Year - CA2'!S254)/'Prior Year - CA2'!S254,0)</f>
        <v>0</v>
      </c>
      <c r="T254" s="514">
        <f>IF('Prior Year - CA2'!T254&gt;0,('CA2 Detail'!T254-'Prior Year - CA2'!T254)/'Prior Year - CA2'!T254,0)</f>
        <v>0</v>
      </c>
      <c r="U254" s="514">
        <f>IF('Prior Year - CA2'!U254&gt;0,('CA2 Detail'!U254-'Prior Year - CA2'!U254)/'Prior Year - CA2'!U254,0)</f>
        <v>0</v>
      </c>
      <c r="V254" s="67">
        <v>47</v>
      </c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</row>
    <row r="255" spans="1:40">
      <c r="A255" s="35" t="s">
        <v>10</v>
      </c>
      <c r="B255" s="514">
        <f>IF('Prior Year - CA2'!B255&gt;0,('CA2 Detail'!B255-'Prior Year - CA2'!B255)/'Prior Year - CA2'!B255,0)</f>
        <v>0</v>
      </c>
      <c r="C255" s="514">
        <f>IF('Prior Year - CA2'!C255&gt;0,('CA2 Detail'!C255-'Prior Year - CA2'!C255)/'Prior Year - CA2'!C255,0)</f>
        <v>0</v>
      </c>
      <c r="D255" s="514">
        <f>IF('Prior Year - CA2'!D255&gt;0,('CA2 Detail'!D255-'Prior Year - CA2'!D255)/'Prior Year - CA2'!D255,0)</f>
        <v>0</v>
      </c>
      <c r="E255" s="514">
        <f>IF('Prior Year - CA2'!E255&gt;0,('CA2 Detail'!E255-'Prior Year - CA2'!E255)/'Prior Year - CA2'!E255,0)</f>
        <v>0</v>
      </c>
      <c r="F255" s="514">
        <f>IF('Prior Year - CA2'!F255&gt;0,('CA2 Detail'!F255-'Prior Year - CA2'!F255)/'Prior Year - CA2'!F255,0)</f>
        <v>0</v>
      </c>
      <c r="G255" s="514">
        <f>IF('Prior Year - CA2'!G255&gt;0,('CA2 Detail'!G255-'Prior Year - CA2'!G255)/'Prior Year - CA2'!G255,0)</f>
        <v>0</v>
      </c>
      <c r="H255" s="516"/>
      <c r="I255" s="514">
        <f>IF('Prior Year - CA2'!I255&gt;0,('CA2 Detail'!I255-'Prior Year - CA2'!I255)/'Prior Year - CA2'!I255,0)</f>
        <v>0</v>
      </c>
      <c r="J255" s="514">
        <f>IF('Prior Year - CA2'!J255&gt;0,('CA2 Detail'!J255-'Prior Year - CA2'!J255)/'Prior Year - CA2'!J255,0)</f>
        <v>0</v>
      </c>
      <c r="K255" s="514">
        <f>IF('Prior Year - CA2'!K255&gt;0,('CA2 Detail'!K255-'Prior Year - CA2'!K255)/'Prior Year - CA2'!K255,0)</f>
        <v>0</v>
      </c>
      <c r="L255" s="514">
        <f>IF('Prior Year - CA2'!L255&gt;0,('CA2 Detail'!L255-'Prior Year - CA2'!L255)/'Prior Year - CA2'!L255,0)</f>
        <v>0</v>
      </c>
      <c r="M255" s="514">
        <f>IF('Prior Year - CA2'!M255&gt;0,('CA2 Detail'!M255-'Prior Year - CA2'!M255)/'Prior Year - CA2'!M255,0)</f>
        <v>0</v>
      </c>
      <c r="N255" s="514">
        <f>IF('Prior Year - CA2'!N255&gt;0,('CA2 Detail'!N255-'Prior Year - CA2'!N255)/'Prior Year - CA2'!N255,0)</f>
        <v>0</v>
      </c>
      <c r="O255" s="514">
        <f>IF('Prior Year - CA2'!O255&gt;0,('CA2 Detail'!O255-'Prior Year - CA2'!O255)/'Prior Year - CA2'!O255,0)</f>
        <v>0</v>
      </c>
      <c r="P255" s="514">
        <f>IF('Prior Year - CA2'!P255&gt;0,('CA2 Detail'!P255-'Prior Year - CA2'!P255)/'Prior Year - CA2'!P255,0)</f>
        <v>0</v>
      </c>
      <c r="Q255" s="514">
        <f>IF('Prior Year - CA2'!Q255&gt;0,('CA2 Detail'!Q255-'Prior Year - CA2'!Q255)/'Prior Year - CA2'!Q255,0)</f>
        <v>0</v>
      </c>
      <c r="R255" s="514">
        <f>IF('Prior Year - CA2'!R255&gt;0,('CA2 Detail'!R255-'Prior Year - CA2'!R255)/'Prior Year - CA2'!R255,0)</f>
        <v>0</v>
      </c>
      <c r="S255" s="514">
        <f>IF('Prior Year - CA2'!S255&gt;0,('CA2 Detail'!S255-'Prior Year - CA2'!S255)/'Prior Year - CA2'!S255,0)</f>
        <v>0</v>
      </c>
      <c r="T255" s="514">
        <f>IF('Prior Year - CA2'!T255&gt;0,('CA2 Detail'!T255-'Prior Year - CA2'!T255)/'Prior Year - CA2'!T255,0)</f>
        <v>0</v>
      </c>
      <c r="U255" s="514">
        <f>IF('Prior Year - CA2'!U255&gt;0,('CA2 Detail'!U255-'Prior Year - CA2'!U255)/'Prior Year - CA2'!U255,0)</f>
        <v>0</v>
      </c>
      <c r="V255" s="67">
        <v>48</v>
      </c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</row>
    <row r="256" spans="1:40">
      <c r="A256" s="35" t="s">
        <v>11</v>
      </c>
      <c r="B256" s="514">
        <f>IF('Prior Year - CA2'!B256&gt;0,('CA2 Detail'!B256-'Prior Year - CA2'!B256)/'Prior Year - CA2'!B256,0)</f>
        <v>0</v>
      </c>
      <c r="C256" s="514">
        <f>IF('Prior Year - CA2'!C256&gt;0,('CA2 Detail'!C256-'Prior Year - CA2'!C256)/'Prior Year - CA2'!C256,0)</f>
        <v>0</v>
      </c>
      <c r="D256" s="514">
        <f>IF('Prior Year - CA2'!D256&gt;0,('CA2 Detail'!D256-'Prior Year - CA2'!D256)/'Prior Year - CA2'!D256,0)</f>
        <v>0</v>
      </c>
      <c r="E256" s="514">
        <f>IF('Prior Year - CA2'!E256&gt;0,('CA2 Detail'!E256-'Prior Year - CA2'!E256)/'Prior Year - CA2'!E256,0)</f>
        <v>0</v>
      </c>
      <c r="F256" s="514">
        <f>IF('Prior Year - CA2'!F256&gt;0,('CA2 Detail'!F256-'Prior Year - CA2'!F256)/'Prior Year - CA2'!F256,0)</f>
        <v>0</v>
      </c>
      <c r="G256" s="514">
        <f>IF('Prior Year - CA2'!G256&gt;0,('CA2 Detail'!G256-'Prior Year - CA2'!G256)/'Prior Year - CA2'!G256,0)</f>
        <v>0</v>
      </c>
      <c r="H256" s="516"/>
      <c r="I256" s="514">
        <f>IF('Prior Year - CA2'!I256&gt;0,('CA2 Detail'!I256-'Prior Year - CA2'!I256)/'Prior Year - CA2'!I256,0)</f>
        <v>0</v>
      </c>
      <c r="J256" s="514">
        <f>IF('Prior Year - CA2'!J256&gt;0,('CA2 Detail'!J256-'Prior Year - CA2'!J256)/'Prior Year - CA2'!J256,0)</f>
        <v>0</v>
      </c>
      <c r="K256" s="514">
        <f>IF('Prior Year - CA2'!K256&gt;0,('CA2 Detail'!K256-'Prior Year - CA2'!K256)/'Prior Year - CA2'!K256,0)</f>
        <v>0</v>
      </c>
      <c r="L256" s="514">
        <f>IF('Prior Year - CA2'!L256&gt;0,('CA2 Detail'!L256-'Prior Year - CA2'!L256)/'Prior Year - CA2'!L256,0)</f>
        <v>0</v>
      </c>
      <c r="M256" s="514">
        <f>IF('Prior Year - CA2'!M256&gt;0,('CA2 Detail'!M256-'Prior Year - CA2'!M256)/'Prior Year - CA2'!M256,0)</f>
        <v>0</v>
      </c>
      <c r="N256" s="514">
        <f>IF('Prior Year - CA2'!N256&gt;0,('CA2 Detail'!N256-'Prior Year - CA2'!N256)/'Prior Year - CA2'!N256,0)</f>
        <v>0</v>
      </c>
      <c r="O256" s="514">
        <f>IF('Prior Year - CA2'!O256&gt;0,('CA2 Detail'!O256-'Prior Year - CA2'!O256)/'Prior Year - CA2'!O256,0)</f>
        <v>0</v>
      </c>
      <c r="P256" s="514">
        <f>IF('Prior Year - CA2'!P256&gt;0,('CA2 Detail'!P256-'Prior Year - CA2'!P256)/'Prior Year - CA2'!P256,0)</f>
        <v>0</v>
      </c>
      <c r="Q256" s="514">
        <f>IF('Prior Year - CA2'!Q256&gt;0,('CA2 Detail'!Q256-'Prior Year - CA2'!Q256)/'Prior Year - CA2'!Q256,0)</f>
        <v>0</v>
      </c>
      <c r="R256" s="514">
        <f>IF('Prior Year - CA2'!R256&gt;0,('CA2 Detail'!R256-'Prior Year - CA2'!R256)/'Prior Year - CA2'!R256,0)</f>
        <v>0</v>
      </c>
      <c r="S256" s="514">
        <f>IF('Prior Year - CA2'!S256&gt;0,('CA2 Detail'!S256-'Prior Year - CA2'!S256)/'Prior Year - CA2'!S256,0)</f>
        <v>0</v>
      </c>
      <c r="T256" s="514">
        <f>IF('Prior Year - CA2'!T256&gt;0,('CA2 Detail'!T256-'Prior Year - CA2'!T256)/'Prior Year - CA2'!T256,0)</f>
        <v>0</v>
      </c>
      <c r="U256" s="514">
        <f>IF('Prior Year - CA2'!U256&gt;0,('CA2 Detail'!U256-'Prior Year - CA2'!U256)/'Prior Year - CA2'!U256,0)</f>
        <v>0</v>
      </c>
      <c r="V256" s="67">
        <v>49</v>
      </c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</row>
    <row r="257" spans="1:40">
      <c r="A257" s="35" t="s">
        <v>12</v>
      </c>
      <c r="B257" s="514">
        <f>IF('Prior Year - CA2'!B257&gt;0,('CA2 Detail'!B257-'Prior Year - CA2'!B257)/'Prior Year - CA2'!B257,0)</f>
        <v>0</v>
      </c>
      <c r="C257" s="514">
        <f>IF('Prior Year - CA2'!C257&gt;0,('CA2 Detail'!C257-'Prior Year - CA2'!C257)/'Prior Year - CA2'!C257,0)</f>
        <v>0</v>
      </c>
      <c r="D257" s="514">
        <f>IF('Prior Year - CA2'!D257&gt;0,('CA2 Detail'!D257-'Prior Year - CA2'!D257)/'Prior Year - CA2'!D257,0)</f>
        <v>0</v>
      </c>
      <c r="E257" s="514">
        <f>IF('Prior Year - CA2'!E257&gt;0,('CA2 Detail'!E257-'Prior Year - CA2'!E257)/'Prior Year - CA2'!E257,0)</f>
        <v>0</v>
      </c>
      <c r="F257" s="514">
        <f>IF('Prior Year - CA2'!F257&gt;0,('CA2 Detail'!F257-'Prior Year - CA2'!F257)/'Prior Year - CA2'!F257,0)</f>
        <v>0</v>
      </c>
      <c r="G257" s="514">
        <f>IF('Prior Year - CA2'!G257&gt;0,('CA2 Detail'!G257-'Prior Year - CA2'!G257)/'Prior Year - CA2'!G257,0)</f>
        <v>0</v>
      </c>
      <c r="H257" s="516"/>
      <c r="I257" s="514">
        <f>IF('Prior Year - CA2'!I257&gt;0,('CA2 Detail'!I257-'Prior Year - CA2'!I257)/'Prior Year - CA2'!I257,0)</f>
        <v>0</v>
      </c>
      <c r="J257" s="514">
        <f>IF('Prior Year - CA2'!J257&gt;0,('CA2 Detail'!J257-'Prior Year - CA2'!J257)/'Prior Year - CA2'!J257,0)</f>
        <v>0</v>
      </c>
      <c r="K257" s="514">
        <f>IF('Prior Year - CA2'!K257&gt;0,('CA2 Detail'!K257-'Prior Year - CA2'!K257)/'Prior Year - CA2'!K257,0)</f>
        <v>0</v>
      </c>
      <c r="L257" s="514">
        <f>IF('Prior Year - CA2'!L257&gt;0,('CA2 Detail'!L257-'Prior Year - CA2'!L257)/'Prior Year - CA2'!L257,0)</f>
        <v>0</v>
      </c>
      <c r="M257" s="514">
        <f>IF('Prior Year - CA2'!M257&gt;0,('CA2 Detail'!M257-'Prior Year - CA2'!M257)/'Prior Year - CA2'!M257,0)</f>
        <v>0</v>
      </c>
      <c r="N257" s="514">
        <f>IF('Prior Year - CA2'!N257&gt;0,('CA2 Detail'!N257-'Prior Year - CA2'!N257)/'Prior Year - CA2'!N257,0)</f>
        <v>0</v>
      </c>
      <c r="O257" s="514">
        <f>IF('Prior Year - CA2'!O257&gt;0,('CA2 Detail'!O257-'Prior Year - CA2'!O257)/'Prior Year - CA2'!O257,0)</f>
        <v>0</v>
      </c>
      <c r="P257" s="514">
        <f>IF('Prior Year - CA2'!P257&gt;0,('CA2 Detail'!P257-'Prior Year - CA2'!P257)/'Prior Year - CA2'!P257,0)</f>
        <v>0</v>
      </c>
      <c r="Q257" s="514">
        <f>IF('Prior Year - CA2'!Q257&gt;0,('CA2 Detail'!Q257-'Prior Year - CA2'!Q257)/'Prior Year - CA2'!Q257,0)</f>
        <v>0</v>
      </c>
      <c r="R257" s="514">
        <f>IF('Prior Year - CA2'!R257&gt;0,('CA2 Detail'!R257-'Prior Year - CA2'!R257)/'Prior Year - CA2'!R257,0)</f>
        <v>0</v>
      </c>
      <c r="S257" s="514">
        <f>IF('Prior Year - CA2'!S257&gt;0,('CA2 Detail'!S257-'Prior Year - CA2'!S257)/'Prior Year - CA2'!S257,0)</f>
        <v>0</v>
      </c>
      <c r="T257" s="514">
        <f>IF('Prior Year - CA2'!T257&gt;0,('CA2 Detail'!T257-'Prior Year - CA2'!T257)/'Prior Year - CA2'!T257,0)</f>
        <v>0</v>
      </c>
      <c r="U257" s="514">
        <f>IF('Prior Year - CA2'!U257&gt;0,('CA2 Detail'!U257-'Prior Year - CA2'!U257)/'Prior Year - CA2'!U257,0)</f>
        <v>0</v>
      </c>
      <c r="V257" s="67">
        <v>50</v>
      </c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</row>
    <row r="258" spans="1:40">
      <c r="A258" s="35" t="s">
        <v>13</v>
      </c>
      <c r="B258" s="514">
        <f>IF('Prior Year - CA2'!B258&gt;0,('CA2 Detail'!B258-'Prior Year - CA2'!B258)/'Prior Year - CA2'!B258,0)</f>
        <v>0</v>
      </c>
      <c r="C258" s="514">
        <f>IF('Prior Year - CA2'!C258&gt;0,('CA2 Detail'!C258-'Prior Year - CA2'!C258)/'Prior Year - CA2'!C258,0)</f>
        <v>0</v>
      </c>
      <c r="D258" s="514">
        <f>IF('Prior Year - CA2'!D258&gt;0,('CA2 Detail'!D258-'Prior Year - CA2'!D258)/'Prior Year - CA2'!D258,0)</f>
        <v>0</v>
      </c>
      <c r="E258" s="514">
        <f>IF('Prior Year - CA2'!E258&gt;0,('CA2 Detail'!E258-'Prior Year - CA2'!E258)/'Prior Year - CA2'!E258,0)</f>
        <v>0</v>
      </c>
      <c r="F258" s="514">
        <f>IF('Prior Year - CA2'!F258&gt;0,('CA2 Detail'!F258-'Prior Year - CA2'!F258)/'Prior Year - CA2'!F258,0)</f>
        <v>0</v>
      </c>
      <c r="G258" s="514">
        <f>IF('Prior Year - CA2'!G258&gt;0,('CA2 Detail'!G258-'Prior Year - CA2'!G258)/'Prior Year - CA2'!G258,0)</f>
        <v>0</v>
      </c>
      <c r="H258" s="516"/>
      <c r="I258" s="514">
        <f>IF('Prior Year - CA2'!I258&gt;0,('CA2 Detail'!I258-'Prior Year - CA2'!I258)/'Prior Year - CA2'!I258,0)</f>
        <v>0</v>
      </c>
      <c r="J258" s="514">
        <f>IF('Prior Year - CA2'!J258&gt;0,('CA2 Detail'!J258-'Prior Year - CA2'!J258)/'Prior Year - CA2'!J258,0)</f>
        <v>0</v>
      </c>
      <c r="K258" s="514">
        <f>IF('Prior Year - CA2'!K258&gt;0,('CA2 Detail'!K258-'Prior Year - CA2'!K258)/'Prior Year - CA2'!K258,0)</f>
        <v>0</v>
      </c>
      <c r="L258" s="514">
        <f>IF('Prior Year - CA2'!L258&gt;0,('CA2 Detail'!L258-'Prior Year - CA2'!L258)/'Prior Year - CA2'!L258,0)</f>
        <v>0</v>
      </c>
      <c r="M258" s="514">
        <f>IF('Prior Year - CA2'!M258&gt;0,('CA2 Detail'!M258-'Prior Year - CA2'!M258)/'Prior Year - CA2'!M258,0)</f>
        <v>0</v>
      </c>
      <c r="N258" s="514">
        <f>IF('Prior Year - CA2'!N258&gt;0,('CA2 Detail'!N258-'Prior Year - CA2'!N258)/'Prior Year - CA2'!N258,0)</f>
        <v>0</v>
      </c>
      <c r="O258" s="514">
        <f>IF('Prior Year - CA2'!O258&gt;0,('CA2 Detail'!O258-'Prior Year - CA2'!O258)/'Prior Year - CA2'!O258,0)</f>
        <v>0</v>
      </c>
      <c r="P258" s="514">
        <f>IF('Prior Year - CA2'!P258&gt;0,('CA2 Detail'!P258-'Prior Year - CA2'!P258)/'Prior Year - CA2'!P258,0)</f>
        <v>0</v>
      </c>
      <c r="Q258" s="514">
        <f>IF('Prior Year - CA2'!Q258&gt;0,('CA2 Detail'!Q258-'Prior Year - CA2'!Q258)/'Prior Year - CA2'!Q258,0)</f>
        <v>0</v>
      </c>
      <c r="R258" s="514">
        <f>IF('Prior Year - CA2'!R258&gt;0,('CA2 Detail'!R258-'Prior Year - CA2'!R258)/'Prior Year - CA2'!R258,0)</f>
        <v>0</v>
      </c>
      <c r="S258" s="514">
        <f>IF('Prior Year - CA2'!S258&gt;0,('CA2 Detail'!S258-'Prior Year - CA2'!S258)/'Prior Year - CA2'!S258,0)</f>
        <v>0</v>
      </c>
      <c r="T258" s="514">
        <f>IF('Prior Year - CA2'!T258&gt;0,('CA2 Detail'!T258-'Prior Year - CA2'!T258)/'Prior Year - CA2'!T258,0)</f>
        <v>0</v>
      </c>
      <c r="U258" s="514">
        <f>IF('Prior Year - CA2'!U258&gt;0,('CA2 Detail'!U258-'Prior Year - CA2'!U258)/'Prior Year - CA2'!U258,0)</f>
        <v>0</v>
      </c>
      <c r="V258" s="67">
        <v>51</v>
      </c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</row>
    <row r="259" spans="1:40">
      <c r="A259" s="35" t="s">
        <v>14</v>
      </c>
      <c r="B259" s="514">
        <f>IF('Prior Year - CA2'!B259&gt;0,('CA2 Detail'!B259-'Prior Year - CA2'!B259)/'Prior Year - CA2'!B259,0)</f>
        <v>0</v>
      </c>
      <c r="C259" s="514">
        <f>IF('Prior Year - CA2'!C259&gt;0,('CA2 Detail'!C259-'Prior Year - CA2'!C259)/'Prior Year - CA2'!C259,0)</f>
        <v>0</v>
      </c>
      <c r="D259" s="514">
        <f>IF('Prior Year - CA2'!D259&gt;0,('CA2 Detail'!D259-'Prior Year - CA2'!D259)/'Prior Year - CA2'!D259,0)</f>
        <v>0</v>
      </c>
      <c r="E259" s="514">
        <f>IF('Prior Year - CA2'!E259&gt;0,('CA2 Detail'!E259-'Prior Year - CA2'!E259)/'Prior Year - CA2'!E259,0)</f>
        <v>0</v>
      </c>
      <c r="F259" s="514">
        <f>IF('Prior Year - CA2'!F259&gt;0,('CA2 Detail'!F259-'Prior Year - CA2'!F259)/'Prior Year - CA2'!F259,0)</f>
        <v>0</v>
      </c>
      <c r="G259" s="514">
        <f>IF('Prior Year - CA2'!G259&gt;0,('CA2 Detail'!G259-'Prior Year - CA2'!G259)/'Prior Year - CA2'!G259,0)</f>
        <v>0</v>
      </c>
      <c r="H259" s="516"/>
      <c r="I259" s="514">
        <f>IF('Prior Year - CA2'!I259&gt;0,('CA2 Detail'!I259-'Prior Year - CA2'!I259)/'Prior Year - CA2'!I259,0)</f>
        <v>0</v>
      </c>
      <c r="J259" s="514">
        <f>IF('Prior Year - CA2'!J259&gt;0,('CA2 Detail'!J259-'Prior Year - CA2'!J259)/'Prior Year - CA2'!J259,0)</f>
        <v>0</v>
      </c>
      <c r="K259" s="514">
        <f>IF('Prior Year - CA2'!K259&gt;0,('CA2 Detail'!K259-'Prior Year - CA2'!K259)/'Prior Year - CA2'!K259,0)</f>
        <v>0</v>
      </c>
      <c r="L259" s="514">
        <f>IF('Prior Year - CA2'!L259&gt;0,('CA2 Detail'!L259-'Prior Year - CA2'!L259)/'Prior Year - CA2'!L259,0)</f>
        <v>0</v>
      </c>
      <c r="M259" s="514">
        <f>IF('Prior Year - CA2'!M259&gt;0,('CA2 Detail'!M259-'Prior Year - CA2'!M259)/'Prior Year - CA2'!M259,0)</f>
        <v>0</v>
      </c>
      <c r="N259" s="514">
        <f>IF('Prior Year - CA2'!N259&gt;0,('CA2 Detail'!N259-'Prior Year - CA2'!N259)/'Prior Year - CA2'!N259,0)</f>
        <v>0</v>
      </c>
      <c r="O259" s="514">
        <f>IF('Prior Year - CA2'!O259&gt;0,('CA2 Detail'!O259-'Prior Year - CA2'!O259)/'Prior Year - CA2'!O259,0)</f>
        <v>0</v>
      </c>
      <c r="P259" s="514">
        <f>IF('Prior Year - CA2'!P259&gt;0,('CA2 Detail'!P259-'Prior Year - CA2'!P259)/'Prior Year - CA2'!P259,0)</f>
        <v>0</v>
      </c>
      <c r="Q259" s="514">
        <f>IF('Prior Year - CA2'!Q259&gt;0,('CA2 Detail'!Q259-'Prior Year - CA2'!Q259)/'Prior Year - CA2'!Q259,0)</f>
        <v>0</v>
      </c>
      <c r="R259" s="514">
        <f>IF('Prior Year - CA2'!R259&gt;0,('CA2 Detail'!R259-'Prior Year - CA2'!R259)/'Prior Year - CA2'!R259,0)</f>
        <v>0</v>
      </c>
      <c r="S259" s="514">
        <f>IF('Prior Year - CA2'!S259&gt;0,('CA2 Detail'!S259-'Prior Year - CA2'!S259)/'Prior Year - CA2'!S259,0)</f>
        <v>0</v>
      </c>
      <c r="T259" s="514">
        <f>IF('Prior Year - CA2'!T259&gt;0,('CA2 Detail'!T259-'Prior Year - CA2'!T259)/'Prior Year - CA2'!T259,0)</f>
        <v>0</v>
      </c>
      <c r="U259" s="514">
        <f>IF('Prior Year - CA2'!U259&gt;0,('CA2 Detail'!U259-'Prior Year - CA2'!U259)/'Prior Year - CA2'!U259,0)</f>
        <v>0</v>
      </c>
      <c r="V259" s="67">
        <v>52</v>
      </c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</row>
    <row r="260" spans="1:40">
      <c r="A260" s="35" t="s">
        <v>15</v>
      </c>
      <c r="B260" s="514">
        <f>IF('Prior Year - CA2'!B260&gt;0,('CA2 Detail'!B260-'Prior Year - CA2'!B260)/'Prior Year - CA2'!B260,0)</f>
        <v>0</v>
      </c>
      <c r="C260" s="514">
        <f>IF('Prior Year - CA2'!C260&gt;0,('CA2 Detail'!C260-'Prior Year - CA2'!C260)/'Prior Year - CA2'!C260,0)</f>
        <v>0</v>
      </c>
      <c r="D260" s="514">
        <f>IF('Prior Year - CA2'!D260&gt;0,('CA2 Detail'!D260-'Prior Year - CA2'!D260)/'Prior Year - CA2'!D260,0)</f>
        <v>0</v>
      </c>
      <c r="E260" s="514">
        <f>IF('Prior Year - CA2'!E260&gt;0,('CA2 Detail'!E260-'Prior Year - CA2'!E260)/'Prior Year - CA2'!E260,0)</f>
        <v>0</v>
      </c>
      <c r="F260" s="514">
        <f>IF('Prior Year - CA2'!F260&gt;0,('CA2 Detail'!F260-'Prior Year - CA2'!F260)/'Prior Year - CA2'!F260,0)</f>
        <v>0</v>
      </c>
      <c r="G260" s="514">
        <f>IF('Prior Year - CA2'!G260&gt;0,('CA2 Detail'!G260-'Prior Year - CA2'!G260)/'Prior Year - CA2'!G260,0)</f>
        <v>0</v>
      </c>
      <c r="H260" s="516"/>
      <c r="I260" s="514">
        <f>IF('Prior Year - CA2'!I260&gt;0,('CA2 Detail'!I260-'Prior Year - CA2'!I260)/'Prior Year - CA2'!I260,0)</f>
        <v>0</v>
      </c>
      <c r="J260" s="514">
        <f>IF('Prior Year - CA2'!J260&gt;0,('CA2 Detail'!J260-'Prior Year - CA2'!J260)/'Prior Year - CA2'!J260,0)</f>
        <v>0</v>
      </c>
      <c r="K260" s="514">
        <f>IF('Prior Year - CA2'!K260&gt;0,('CA2 Detail'!K260-'Prior Year - CA2'!K260)/'Prior Year - CA2'!K260,0)</f>
        <v>0</v>
      </c>
      <c r="L260" s="514">
        <f>IF('Prior Year - CA2'!L260&gt;0,('CA2 Detail'!L260-'Prior Year - CA2'!L260)/'Prior Year - CA2'!L260,0)</f>
        <v>0</v>
      </c>
      <c r="M260" s="514">
        <f>IF('Prior Year - CA2'!M260&gt;0,('CA2 Detail'!M260-'Prior Year - CA2'!M260)/'Prior Year - CA2'!M260,0)</f>
        <v>0</v>
      </c>
      <c r="N260" s="514">
        <f>IF('Prior Year - CA2'!N260&gt;0,('CA2 Detail'!N260-'Prior Year - CA2'!N260)/'Prior Year - CA2'!N260,0)</f>
        <v>0</v>
      </c>
      <c r="O260" s="514">
        <f>IF('Prior Year - CA2'!O260&gt;0,('CA2 Detail'!O260-'Prior Year - CA2'!O260)/'Prior Year - CA2'!O260,0)</f>
        <v>0</v>
      </c>
      <c r="P260" s="514">
        <f>IF('Prior Year - CA2'!P260&gt;0,('CA2 Detail'!P260-'Prior Year - CA2'!P260)/'Prior Year - CA2'!P260,0)</f>
        <v>0</v>
      </c>
      <c r="Q260" s="514">
        <f>IF('Prior Year - CA2'!Q260&gt;0,('CA2 Detail'!Q260-'Prior Year - CA2'!Q260)/'Prior Year - CA2'!Q260,0)</f>
        <v>0</v>
      </c>
      <c r="R260" s="514">
        <f>IF('Prior Year - CA2'!R260&gt;0,('CA2 Detail'!R260-'Prior Year - CA2'!R260)/'Prior Year - CA2'!R260,0)</f>
        <v>0</v>
      </c>
      <c r="S260" s="514">
        <f>IF('Prior Year - CA2'!S260&gt;0,('CA2 Detail'!S260-'Prior Year - CA2'!S260)/'Prior Year - CA2'!S260,0)</f>
        <v>0</v>
      </c>
      <c r="T260" s="514">
        <f>IF('Prior Year - CA2'!T260&gt;0,('CA2 Detail'!T260-'Prior Year - CA2'!T260)/'Prior Year - CA2'!T260,0)</f>
        <v>0</v>
      </c>
      <c r="U260" s="514">
        <f>IF('Prior Year - CA2'!U260&gt;0,('CA2 Detail'!U260-'Prior Year - CA2'!U260)/'Prior Year - CA2'!U260,0)</f>
        <v>0</v>
      </c>
      <c r="V260" s="67">
        <v>53</v>
      </c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</row>
    <row r="261" spans="1:40">
      <c r="A261" s="35" t="s">
        <v>16</v>
      </c>
      <c r="B261" s="514">
        <f>IF('Prior Year - CA2'!B261&gt;0,('CA2 Detail'!B261-'Prior Year - CA2'!B261)/'Prior Year - CA2'!B261,0)</f>
        <v>0</v>
      </c>
      <c r="C261" s="514">
        <f>IF('Prior Year - CA2'!C261&gt;0,('CA2 Detail'!C261-'Prior Year - CA2'!C261)/'Prior Year - CA2'!C261,0)</f>
        <v>0</v>
      </c>
      <c r="D261" s="514">
        <f>IF('Prior Year - CA2'!D261&gt;0,('CA2 Detail'!D261-'Prior Year - CA2'!D261)/'Prior Year - CA2'!D261,0)</f>
        <v>0</v>
      </c>
      <c r="E261" s="514">
        <f>IF('Prior Year - CA2'!E261&gt;0,('CA2 Detail'!E261-'Prior Year - CA2'!E261)/'Prior Year - CA2'!E261,0)</f>
        <v>0</v>
      </c>
      <c r="F261" s="514">
        <f>IF('Prior Year - CA2'!F261&gt;0,('CA2 Detail'!F261-'Prior Year - CA2'!F261)/'Prior Year - CA2'!F261,0)</f>
        <v>0</v>
      </c>
      <c r="G261" s="514">
        <f>IF('Prior Year - CA2'!G261&gt;0,('CA2 Detail'!G261-'Prior Year - CA2'!G261)/'Prior Year - CA2'!G261,0)</f>
        <v>0</v>
      </c>
      <c r="H261" s="516"/>
      <c r="I261" s="514">
        <f>IF('Prior Year - CA2'!I261&gt;0,('CA2 Detail'!I261-'Prior Year - CA2'!I261)/'Prior Year - CA2'!I261,0)</f>
        <v>0</v>
      </c>
      <c r="J261" s="514">
        <f>IF('Prior Year - CA2'!J261&gt;0,('CA2 Detail'!J261-'Prior Year - CA2'!J261)/'Prior Year - CA2'!J261,0)</f>
        <v>0</v>
      </c>
      <c r="K261" s="514">
        <f>IF('Prior Year - CA2'!K261&gt;0,('CA2 Detail'!K261-'Prior Year - CA2'!K261)/'Prior Year - CA2'!K261,0)</f>
        <v>0</v>
      </c>
      <c r="L261" s="514">
        <f>IF('Prior Year - CA2'!L261&gt;0,('CA2 Detail'!L261-'Prior Year - CA2'!L261)/'Prior Year - CA2'!L261,0)</f>
        <v>0</v>
      </c>
      <c r="M261" s="514">
        <f>IF('Prior Year - CA2'!M261&gt;0,('CA2 Detail'!M261-'Prior Year - CA2'!M261)/'Prior Year - CA2'!M261,0)</f>
        <v>0</v>
      </c>
      <c r="N261" s="514">
        <f>IF('Prior Year - CA2'!N261&gt;0,('CA2 Detail'!N261-'Prior Year - CA2'!N261)/'Prior Year - CA2'!N261,0)</f>
        <v>0</v>
      </c>
      <c r="O261" s="514">
        <f>IF('Prior Year - CA2'!O261&gt;0,('CA2 Detail'!O261-'Prior Year - CA2'!O261)/'Prior Year - CA2'!O261,0)</f>
        <v>0</v>
      </c>
      <c r="P261" s="514">
        <f>IF('Prior Year - CA2'!P261&gt;0,('CA2 Detail'!P261-'Prior Year - CA2'!P261)/'Prior Year - CA2'!P261,0)</f>
        <v>0</v>
      </c>
      <c r="Q261" s="514">
        <f>IF('Prior Year - CA2'!Q261&gt;0,('CA2 Detail'!Q261-'Prior Year - CA2'!Q261)/'Prior Year - CA2'!Q261,0)</f>
        <v>0</v>
      </c>
      <c r="R261" s="514">
        <f>IF('Prior Year - CA2'!R261&gt;0,('CA2 Detail'!R261-'Prior Year - CA2'!R261)/'Prior Year - CA2'!R261,0)</f>
        <v>0</v>
      </c>
      <c r="S261" s="514">
        <f>IF('Prior Year - CA2'!S261&gt;0,('CA2 Detail'!S261-'Prior Year - CA2'!S261)/'Prior Year - CA2'!S261,0)</f>
        <v>0</v>
      </c>
      <c r="T261" s="514">
        <f>IF('Prior Year - CA2'!T261&gt;0,('CA2 Detail'!T261-'Prior Year - CA2'!T261)/'Prior Year - CA2'!T261,0)</f>
        <v>0</v>
      </c>
      <c r="U261" s="514">
        <f>IF('Prior Year - CA2'!U261&gt;0,('CA2 Detail'!U261-'Prior Year - CA2'!U261)/'Prior Year - CA2'!U261,0)</f>
        <v>0</v>
      </c>
      <c r="V261" s="67">
        <v>54</v>
      </c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</row>
    <row r="262" spans="1:40">
      <c r="A262" s="35" t="s">
        <v>17</v>
      </c>
      <c r="B262" s="514">
        <f>IF('Prior Year - CA2'!B262&gt;0,('CA2 Detail'!B262-'Prior Year - CA2'!B262)/'Prior Year - CA2'!B262,0)</f>
        <v>0</v>
      </c>
      <c r="C262" s="514">
        <f>IF('Prior Year - CA2'!C262&gt;0,('CA2 Detail'!C262-'Prior Year - CA2'!C262)/'Prior Year - CA2'!C262,0)</f>
        <v>0</v>
      </c>
      <c r="D262" s="514">
        <f>IF('Prior Year - CA2'!D262&gt;0,('CA2 Detail'!D262-'Prior Year - CA2'!D262)/'Prior Year - CA2'!D262,0)</f>
        <v>0</v>
      </c>
      <c r="E262" s="514">
        <f>IF('Prior Year - CA2'!E262&gt;0,('CA2 Detail'!E262-'Prior Year - CA2'!E262)/'Prior Year - CA2'!E262,0)</f>
        <v>0</v>
      </c>
      <c r="F262" s="514">
        <f>IF('Prior Year - CA2'!F262&gt;0,('CA2 Detail'!F262-'Prior Year - CA2'!F262)/'Prior Year - CA2'!F262,0)</f>
        <v>0</v>
      </c>
      <c r="G262" s="514">
        <f>IF('Prior Year - CA2'!G262&gt;0,('CA2 Detail'!G262-'Prior Year - CA2'!G262)/'Prior Year - CA2'!G262,0)</f>
        <v>0</v>
      </c>
      <c r="H262" s="516"/>
      <c r="I262" s="514">
        <f>IF('Prior Year - CA2'!I262&gt;0,('CA2 Detail'!I262-'Prior Year - CA2'!I262)/'Prior Year - CA2'!I262,0)</f>
        <v>0</v>
      </c>
      <c r="J262" s="514">
        <f>IF('Prior Year - CA2'!J262&gt;0,('CA2 Detail'!J262-'Prior Year - CA2'!J262)/'Prior Year - CA2'!J262,0)</f>
        <v>0</v>
      </c>
      <c r="K262" s="514">
        <f>IF('Prior Year - CA2'!K262&gt;0,('CA2 Detail'!K262-'Prior Year - CA2'!K262)/'Prior Year - CA2'!K262,0)</f>
        <v>0</v>
      </c>
      <c r="L262" s="514">
        <f>IF('Prior Year - CA2'!L262&gt;0,('CA2 Detail'!L262-'Prior Year - CA2'!L262)/'Prior Year - CA2'!L262,0)</f>
        <v>0</v>
      </c>
      <c r="M262" s="514">
        <f>IF('Prior Year - CA2'!M262&gt;0,('CA2 Detail'!M262-'Prior Year - CA2'!M262)/'Prior Year - CA2'!M262,0)</f>
        <v>0</v>
      </c>
      <c r="N262" s="514">
        <f>IF('Prior Year - CA2'!N262&gt;0,('CA2 Detail'!N262-'Prior Year - CA2'!N262)/'Prior Year - CA2'!N262,0)</f>
        <v>0</v>
      </c>
      <c r="O262" s="514">
        <f>IF('Prior Year - CA2'!O262&gt;0,('CA2 Detail'!O262-'Prior Year - CA2'!O262)/'Prior Year - CA2'!O262,0)</f>
        <v>0</v>
      </c>
      <c r="P262" s="514">
        <f>IF('Prior Year - CA2'!P262&gt;0,('CA2 Detail'!P262-'Prior Year - CA2'!P262)/'Prior Year - CA2'!P262,0)</f>
        <v>0</v>
      </c>
      <c r="Q262" s="514">
        <f>IF('Prior Year - CA2'!Q262&gt;0,('CA2 Detail'!Q262-'Prior Year - CA2'!Q262)/'Prior Year - CA2'!Q262,0)</f>
        <v>0</v>
      </c>
      <c r="R262" s="514">
        <f>IF('Prior Year - CA2'!R262&gt;0,('CA2 Detail'!R262-'Prior Year - CA2'!R262)/'Prior Year - CA2'!R262,0)</f>
        <v>0</v>
      </c>
      <c r="S262" s="514">
        <f>IF('Prior Year - CA2'!S262&gt;0,('CA2 Detail'!S262-'Prior Year - CA2'!S262)/'Prior Year - CA2'!S262,0)</f>
        <v>0</v>
      </c>
      <c r="T262" s="514">
        <f>IF('Prior Year - CA2'!T262&gt;0,('CA2 Detail'!T262-'Prior Year - CA2'!T262)/'Prior Year - CA2'!T262,0)</f>
        <v>0</v>
      </c>
      <c r="U262" s="514">
        <f>IF('Prior Year - CA2'!U262&gt;0,('CA2 Detail'!U262-'Prior Year - CA2'!U262)/'Prior Year - CA2'!U262,0)</f>
        <v>0</v>
      </c>
      <c r="V262" s="67">
        <v>55</v>
      </c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</row>
    <row r="263" spans="1:40">
      <c r="A263" s="35" t="s">
        <v>18</v>
      </c>
      <c r="B263" s="514">
        <f>IF('Prior Year - CA2'!B263&gt;0,('CA2 Detail'!B263-'Prior Year - CA2'!B263)/'Prior Year - CA2'!B263,0)</f>
        <v>0</v>
      </c>
      <c r="C263" s="514">
        <f>IF('Prior Year - CA2'!C263&gt;0,('CA2 Detail'!C263-'Prior Year - CA2'!C263)/'Prior Year - CA2'!C263,0)</f>
        <v>0</v>
      </c>
      <c r="D263" s="514">
        <f>IF('Prior Year - CA2'!D263&gt;0,('CA2 Detail'!D263-'Prior Year - CA2'!D263)/'Prior Year - CA2'!D263,0)</f>
        <v>0</v>
      </c>
      <c r="E263" s="514">
        <f>IF('Prior Year - CA2'!E263&gt;0,('CA2 Detail'!E263-'Prior Year - CA2'!E263)/'Prior Year - CA2'!E263,0)</f>
        <v>0</v>
      </c>
      <c r="F263" s="514">
        <f>IF('Prior Year - CA2'!F263&gt;0,('CA2 Detail'!F263-'Prior Year - CA2'!F263)/'Prior Year - CA2'!F263,0)</f>
        <v>0</v>
      </c>
      <c r="G263" s="514">
        <f>IF('Prior Year - CA2'!G263&gt;0,('CA2 Detail'!G263-'Prior Year - CA2'!G263)/'Prior Year - CA2'!G263,0)</f>
        <v>0</v>
      </c>
      <c r="H263" s="516"/>
      <c r="I263" s="514">
        <f>IF('Prior Year - CA2'!I263&gt;0,('CA2 Detail'!I263-'Prior Year - CA2'!I263)/'Prior Year - CA2'!I263,0)</f>
        <v>0</v>
      </c>
      <c r="J263" s="514">
        <f>IF('Prior Year - CA2'!J263&gt;0,('CA2 Detail'!J263-'Prior Year - CA2'!J263)/'Prior Year - CA2'!J263,0)</f>
        <v>0</v>
      </c>
      <c r="K263" s="514">
        <f>IF('Prior Year - CA2'!K263&gt;0,('CA2 Detail'!K263-'Prior Year - CA2'!K263)/'Prior Year - CA2'!K263,0)</f>
        <v>0</v>
      </c>
      <c r="L263" s="514">
        <f>IF('Prior Year - CA2'!L263&gt;0,('CA2 Detail'!L263-'Prior Year - CA2'!L263)/'Prior Year - CA2'!L263,0)</f>
        <v>0</v>
      </c>
      <c r="M263" s="514">
        <f>IF('Prior Year - CA2'!M263&gt;0,('CA2 Detail'!M263-'Prior Year - CA2'!M263)/'Prior Year - CA2'!M263,0)</f>
        <v>0</v>
      </c>
      <c r="N263" s="514">
        <f>IF('Prior Year - CA2'!N263&gt;0,('CA2 Detail'!N263-'Prior Year - CA2'!N263)/'Prior Year - CA2'!N263,0)</f>
        <v>0</v>
      </c>
      <c r="O263" s="514">
        <f>IF('Prior Year - CA2'!O263&gt;0,('CA2 Detail'!O263-'Prior Year - CA2'!O263)/'Prior Year - CA2'!O263,0)</f>
        <v>0</v>
      </c>
      <c r="P263" s="514">
        <f>IF('Prior Year - CA2'!P263&gt;0,('CA2 Detail'!P263-'Prior Year - CA2'!P263)/'Prior Year - CA2'!P263,0)</f>
        <v>0</v>
      </c>
      <c r="Q263" s="514">
        <f>IF('Prior Year - CA2'!Q263&gt;0,('CA2 Detail'!Q263-'Prior Year - CA2'!Q263)/'Prior Year - CA2'!Q263,0)</f>
        <v>0</v>
      </c>
      <c r="R263" s="514">
        <f>IF('Prior Year - CA2'!R263&gt;0,('CA2 Detail'!R263-'Prior Year - CA2'!R263)/'Prior Year - CA2'!R263,0)</f>
        <v>0</v>
      </c>
      <c r="S263" s="514">
        <f>IF('Prior Year - CA2'!S263&gt;0,('CA2 Detail'!S263-'Prior Year - CA2'!S263)/'Prior Year - CA2'!S263,0)</f>
        <v>0</v>
      </c>
      <c r="T263" s="514">
        <f>IF('Prior Year - CA2'!T263&gt;0,('CA2 Detail'!T263-'Prior Year - CA2'!T263)/'Prior Year - CA2'!T263,0)</f>
        <v>0</v>
      </c>
      <c r="U263" s="514">
        <f>IF('Prior Year - CA2'!U263&gt;0,('CA2 Detail'!U263-'Prior Year - CA2'!U263)/'Prior Year - CA2'!U263,0)</f>
        <v>0</v>
      </c>
      <c r="V263" s="67">
        <v>56</v>
      </c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</row>
    <row r="264" spans="1:40">
      <c r="A264" s="35" t="s">
        <v>19</v>
      </c>
      <c r="B264" s="514">
        <f>IF('Prior Year - CA2'!B264&gt;0,('CA2 Detail'!B264-'Prior Year - CA2'!B264)/'Prior Year - CA2'!B264,0)</f>
        <v>0</v>
      </c>
      <c r="C264" s="514">
        <f>IF('Prior Year - CA2'!C264&gt;0,('CA2 Detail'!C264-'Prior Year - CA2'!C264)/'Prior Year - CA2'!C264,0)</f>
        <v>0</v>
      </c>
      <c r="D264" s="514">
        <f>IF('Prior Year - CA2'!D264&gt;0,('CA2 Detail'!D264-'Prior Year - CA2'!D264)/'Prior Year - CA2'!D264,0)</f>
        <v>0</v>
      </c>
      <c r="E264" s="514">
        <f>IF('Prior Year - CA2'!E264&gt;0,('CA2 Detail'!E264-'Prior Year - CA2'!E264)/'Prior Year - CA2'!E264,0)</f>
        <v>0</v>
      </c>
      <c r="F264" s="514">
        <f>IF('Prior Year - CA2'!F264&gt;0,('CA2 Detail'!F264-'Prior Year - CA2'!F264)/'Prior Year - CA2'!F264,0)</f>
        <v>0</v>
      </c>
      <c r="G264" s="514">
        <f>IF('Prior Year - CA2'!G264&gt;0,('CA2 Detail'!G264-'Prior Year - CA2'!G264)/'Prior Year - CA2'!G264,0)</f>
        <v>0</v>
      </c>
      <c r="H264" s="516"/>
      <c r="I264" s="514">
        <f>IF('Prior Year - CA2'!I264&gt;0,('CA2 Detail'!I264-'Prior Year - CA2'!I264)/'Prior Year - CA2'!I264,0)</f>
        <v>0</v>
      </c>
      <c r="J264" s="514">
        <f>IF('Prior Year - CA2'!J264&gt;0,('CA2 Detail'!J264-'Prior Year - CA2'!J264)/'Prior Year - CA2'!J264,0)</f>
        <v>0</v>
      </c>
      <c r="K264" s="514">
        <f>IF('Prior Year - CA2'!K264&gt;0,('CA2 Detail'!K264-'Prior Year - CA2'!K264)/'Prior Year - CA2'!K264,0)</f>
        <v>0</v>
      </c>
      <c r="L264" s="514">
        <f>IF('Prior Year - CA2'!L264&gt;0,('CA2 Detail'!L264-'Prior Year - CA2'!L264)/'Prior Year - CA2'!L264,0)</f>
        <v>0</v>
      </c>
      <c r="M264" s="514">
        <f>IF('Prior Year - CA2'!M264&gt;0,('CA2 Detail'!M264-'Prior Year - CA2'!M264)/'Prior Year - CA2'!M264,0)</f>
        <v>0</v>
      </c>
      <c r="N264" s="514">
        <f>IF('Prior Year - CA2'!N264&gt;0,('CA2 Detail'!N264-'Prior Year - CA2'!N264)/'Prior Year - CA2'!N264,0)</f>
        <v>0</v>
      </c>
      <c r="O264" s="514">
        <f>IF('Prior Year - CA2'!O264&gt;0,('CA2 Detail'!O264-'Prior Year - CA2'!O264)/'Prior Year - CA2'!O264,0)</f>
        <v>0</v>
      </c>
      <c r="P264" s="514">
        <f>IF('Prior Year - CA2'!P264&gt;0,('CA2 Detail'!P264-'Prior Year - CA2'!P264)/'Prior Year - CA2'!P264,0)</f>
        <v>0</v>
      </c>
      <c r="Q264" s="514">
        <f>IF('Prior Year - CA2'!Q264&gt;0,('CA2 Detail'!Q264-'Prior Year - CA2'!Q264)/'Prior Year - CA2'!Q264,0)</f>
        <v>0</v>
      </c>
      <c r="R264" s="514">
        <f>IF('Prior Year - CA2'!R264&gt;0,('CA2 Detail'!R264-'Prior Year - CA2'!R264)/'Prior Year - CA2'!R264,0)</f>
        <v>0</v>
      </c>
      <c r="S264" s="514">
        <f>IF('Prior Year - CA2'!S264&gt;0,('CA2 Detail'!S264-'Prior Year - CA2'!S264)/'Prior Year - CA2'!S264,0)</f>
        <v>0</v>
      </c>
      <c r="T264" s="514">
        <f>IF('Prior Year - CA2'!T264&gt;0,('CA2 Detail'!T264-'Prior Year - CA2'!T264)/'Prior Year - CA2'!T264,0)</f>
        <v>0</v>
      </c>
      <c r="U264" s="514">
        <f>IF('Prior Year - CA2'!U264&gt;0,('CA2 Detail'!U264-'Prior Year - CA2'!U264)/'Prior Year - CA2'!U264,0)</f>
        <v>0</v>
      </c>
      <c r="V264" s="67">
        <v>57</v>
      </c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</row>
    <row r="265" spans="1:40">
      <c r="A265" s="35" t="s">
        <v>20</v>
      </c>
      <c r="B265" s="514">
        <f>IF('Prior Year - CA2'!B265&gt;0,('CA2 Detail'!B265-'Prior Year - CA2'!B265)/'Prior Year - CA2'!B265,0)</f>
        <v>0</v>
      </c>
      <c r="C265" s="514">
        <f>IF('Prior Year - CA2'!C265&gt;0,('CA2 Detail'!C265-'Prior Year - CA2'!C265)/'Prior Year - CA2'!C265,0)</f>
        <v>0</v>
      </c>
      <c r="D265" s="514">
        <f>IF('Prior Year - CA2'!D265&gt;0,('CA2 Detail'!D265-'Prior Year - CA2'!D265)/'Prior Year - CA2'!D265,0)</f>
        <v>0</v>
      </c>
      <c r="E265" s="514">
        <f>IF('Prior Year - CA2'!E265&gt;0,('CA2 Detail'!E265-'Prior Year - CA2'!E265)/'Prior Year - CA2'!E265,0)</f>
        <v>0</v>
      </c>
      <c r="F265" s="514">
        <f>IF('Prior Year - CA2'!F265&gt;0,('CA2 Detail'!F265-'Prior Year - CA2'!F265)/'Prior Year - CA2'!F265,0)</f>
        <v>0</v>
      </c>
      <c r="G265" s="514">
        <f>IF('Prior Year - CA2'!G265&gt;0,('CA2 Detail'!G265-'Prior Year - CA2'!G265)/'Prior Year - CA2'!G265,0)</f>
        <v>0</v>
      </c>
      <c r="H265" s="516"/>
      <c r="I265" s="514">
        <f>IF('Prior Year - CA2'!I265&gt;0,('CA2 Detail'!I265-'Prior Year - CA2'!I265)/'Prior Year - CA2'!I265,0)</f>
        <v>0</v>
      </c>
      <c r="J265" s="514">
        <f>IF('Prior Year - CA2'!J265&gt;0,('CA2 Detail'!J265-'Prior Year - CA2'!J265)/'Prior Year - CA2'!J265,0)</f>
        <v>0</v>
      </c>
      <c r="K265" s="514">
        <f>IF('Prior Year - CA2'!K265&gt;0,('CA2 Detail'!K265-'Prior Year - CA2'!K265)/'Prior Year - CA2'!K265,0)</f>
        <v>0</v>
      </c>
      <c r="L265" s="514">
        <f>IF('Prior Year - CA2'!L265&gt;0,('CA2 Detail'!L265-'Prior Year - CA2'!L265)/'Prior Year - CA2'!L265,0)</f>
        <v>0</v>
      </c>
      <c r="M265" s="514">
        <f>IF('Prior Year - CA2'!M265&gt;0,('CA2 Detail'!M265-'Prior Year - CA2'!M265)/'Prior Year - CA2'!M265,0)</f>
        <v>0</v>
      </c>
      <c r="N265" s="514">
        <f>IF('Prior Year - CA2'!N265&gt;0,('CA2 Detail'!N265-'Prior Year - CA2'!N265)/'Prior Year - CA2'!N265,0)</f>
        <v>0</v>
      </c>
      <c r="O265" s="514">
        <f>IF('Prior Year - CA2'!O265&gt;0,('CA2 Detail'!O265-'Prior Year - CA2'!O265)/'Prior Year - CA2'!O265,0)</f>
        <v>0</v>
      </c>
      <c r="P265" s="514">
        <f>IF('Prior Year - CA2'!P265&gt;0,('CA2 Detail'!P265-'Prior Year - CA2'!P265)/'Prior Year - CA2'!P265,0)</f>
        <v>0</v>
      </c>
      <c r="Q265" s="514">
        <f>IF('Prior Year - CA2'!Q265&gt;0,('CA2 Detail'!Q265-'Prior Year - CA2'!Q265)/'Prior Year - CA2'!Q265,0)</f>
        <v>0</v>
      </c>
      <c r="R265" s="514">
        <f>IF('Prior Year - CA2'!R265&gt;0,('CA2 Detail'!R265-'Prior Year - CA2'!R265)/'Prior Year - CA2'!R265,0)</f>
        <v>0</v>
      </c>
      <c r="S265" s="514">
        <f>IF('Prior Year - CA2'!S265&gt;0,('CA2 Detail'!S265-'Prior Year - CA2'!S265)/'Prior Year - CA2'!S265,0)</f>
        <v>0</v>
      </c>
      <c r="T265" s="514">
        <f>IF('Prior Year - CA2'!T265&gt;0,('CA2 Detail'!T265-'Prior Year - CA2'!T265)/'Prior Year - CA2'!T265,0)</f>
        <v>0</v>
      </c>
      <c r="U265" s="514">
        <f>IF('Prior Year - CA2'!U265&gt;0,('CA2 Detail'!U265-'Prior Year - CA2'!U265)/'Prior Year - CA2'!U265,0)</f>
        <v>0</v>
      </c>
      <c r="V265" s="67">
        <v>58</v>
      </c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</row>
    <row r="266" spans="1:40">
      <c r="A266" s="35" t="s">
        <v>21</v>
      </c>
      <c r="B266" s="514">
        <f>IF('Prior Year - CA2'!B266&gt;0,('CA2 Detail'!B266-'Prior Year - CA2'!B266)/'Prior Year - CA2'!B266,0)</f>
        <v>0</v>
      </c>
      <c r="C266" s="514">
        <f>IF('Prior Year - CA2'!C266&gt;0,('CA2 Detail'!C266-'Prior Year - CA2'!C266)/'Prior Year - CA2'!C266,0)</f>
        <v>0</v>
      </c>
      <c r="D266" s="514">
        <f>IF('Prior Year - CA2'!D266&gt;0,('CA2 Detail'!D266-'Prior Year - CA2'!D266)/'Prior Year - CA2'!D266,0)</f>
        <v>0</v>
      </c>
      <c r="E266" s="514">
        <f>IF('Prior Year - CA2'!E266&gt;0,('CA2 Detail'!E266-'Prior Year - CA2'!E266)/'Prior Year - CA2'!E266,0)</f>
        <v>0</v>
      </c>
      <c r="F266" s="514">
        <f>IF('Prior Year - CA2'!F266&gt;0,('CA2 Detail'!F266-'Prior Year - CA2'!F266)/'Prior Year - CA2'!F266,0)</f>
        <v>0</v>
      </c>
      <c r="G266" s="514">
        <f>IF('Prior Year - CA2'!G266&gt;0,('CA2 Detail'!G266-'Prior Year - CA2'!G266)/'Prior Year - CA2'!G266,0)</f>
        <v>0</v>
      </c>
      <c r="H266" s="516"/>
      <c r="I266" s="514">
        <f>IF('Prior Year - CA2'!I266&gt;0,('CA2 Detail'!I266-'Prior Year - CA2'!I266)/'Prior Year - CA2'!I266,0)</f>
        <v>0</v>
      </c>
      <c r="J266" s="514">
        <f>IF('Prior Year - CA2'!J266&gt;0,('CA2 Detail'!J266-'Prior Year - CA2'!J266)/'Prior Year - CA2'!J266,0)</f>
        <v>0</v>
      </c>
      <c r="K266" s="514">
        <f>IF('Prior Year - CA2'!K266&gt;0,('CA2 Detail'!K266-'Prior Year - CA2'!K266)/'Prior Year - CA2'!K266,0)</f>
        <v>0</v>
      </c>
      <c r="L266" s="514">
        <f>IF('Prior Year - CA2'!L266&gt;0,('CA2 Detail'!L266-'Prior Year - CA2'!L266)/'Prior Year - CA2'!L266,0)</f>
        <v>0</v>
      </c>
      <c r="M266" s="514">
        <f>IF('Prior Year - CA2'!M266&gt;0,('CA2 Detail'!M266-'Prior Year - CA2'!M266)/'Prior Year - CA2'!M266,0)</f>
        <v>0</v>
      </c>
      <c r="N266" s="514">
        <f>IF('Prior Year - CA2'!N266&gt;0,('CA2 Detail'!N266-'Prior Year - CA2'!N266)/'Prior Year - CA2'!N266,0)</f>
        <v>0</v>
      </c>
      <c r="O266" s="514">
        <f>IF('Prior Year - CA2'!O266&gt;0,('CA2 Detail'!O266-'Prior Year - CA2'!O266)/'Prior Year - CA2'!O266,0)</f>
        <v>0</v>
      </c>
      <c r="P266" s="514">
        <f>IF('Prior Year - CA2'!P266&gt;0,('CA2 Detail'!P266-'Prior Year - CA2'!P266)/'Prior Year - CA2'!P266,0)</f>
        <v>0</v>
      </c>
      <c r="Q266" s="514">
        <f>IF('Prior Year - CA2'!Q266&gt;0,('CA2 Detail'!Q266-'Prior Year - CA2'!Q266)/'Prior Year - CA2'!Q266,0)</f>
        <v>0</v>
      </c>
      <c r="R266" s="514">
        <f>IF('Prior Year - CA2'!R266&gt;0,('CA2 Detail'!R266-'Prior Year - CA2'!R266)/'Prior Year - CA2'!R266,0)</f>
        <v>0</v>
      </c>
      <c r="S266" s="514">
        <f>IF('Prior Year - CA2'!S266&gt;0,('CA2 Detail'!S266-'Prior Year - CA2'!S266)/'Prior Year - CA2'!S266,0)</f>
        <v>0</v>
      </c>
      <c r="T266" s="514">
        <f>IF('Prior Year - CA2'!T266&gt;0,('CA2 Detail'!T266-'Prior Year - CA2'!T266)/'Prior Year - CA2'!T266,0)</f>
        <v>0</v>
      </c>
      <c r="U266" s="514">
        <f>IF('Prior Year - CA2'!U266&gt;0,('CA2 Detail'!U266-'Prior Year - CA2'!U266)/'Prior Year - CA2'!U266,0)</f>
        <v>0</v>
      </c>
      <c r="V266" s="67">
        <v>59</v>
      </c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</row>
    <row r="267" spans="1:40">
      <c r="A267" s="35" t="s">
        <v>22</v>
      </c>
      <c r="B267" s="514">
        <f>IF('Prior Year - CA2'!B267&gt;0,('CA2 Detail'!B267-'Prior Year - CA2'!B267)/'Prior Year - CA2'!B267,0)</f>
        <v>0</v>
      </c>
      <c r="C267" s="514">
        <f>IF('Prior Year - CA2'!C267&gt;0,('CA2 Detail'!C267-'Prior Year - CA2'!C267)/'Prior Year - CA2'!C267,0)</f>
        <v>0</v>
      </c>
      <c r="D267" s="514">
        <f>IF('Prior Year - CA2'!D267&gt;0,('CA2 Detail'!D267-'Prior Year - CA2'!D267)/'Prior Year - CA2'!D267,0)</f>
        <v>0</v>
      </c>
      <c r="E267" s="514">
        <f>IF('Prior Year - CA2'!E267&gt;0,('CA2 Detail'!E267-'Prior Year - CA2'!E267)/'Prior Year - CA2'!E267,0)</f>
        <v>0</v>
      </c>
      <c r="F267" s="514">
        <f>IF('Prior Year - CA2'!F267&gt;0,('CA2 Detail'!F267-'Prior Year - CA2'!F267)/'Prior Year - CA2'!F267,0)</f>
        <v>0</v>
      </c>
      <c r="G267" s="514">
        <f>IF('Prior Year - CA2'!G267&gt;0,('CA2 Detail'!G267-'Prior Year - CA2'!G267)/'Prior Year - CA2'!G267,0)</f>
        <v>0</v>
      </c>
      <c r="H267" s="516"/>
      <c r="I267" s="514">
        <f>IF('Prior Year - CA2'!I267&gt;0,('CA2 Detail'!I267-'Prior Year - CA2'!I267)/'Prior Year - CA2'!I267,0)</f>
        <v>0</v>
      </c>
      <c r="J267" s="514">
        <f>IF('Prior Year - CA2'!J267&gt;0,('CA2 Detail'!J267-'Prior Year - CA2'!J267)/'Prior Year - CA2'!J267,0)</f>
        <v>0</v>
      </c>
      <c r="K267" s="514">
        <f>IF('Prior Year - CA2'!K267&gt;0,('CA2 Detail'!K267-'Prior Year - CA2'!K267)/'Prior Year - CA2'!K267,0)</f>
        <v>0</v>
      </c>
      <c r="L267" s="514">
        <f>IF('Prior Year - CA2'!L267&gt;0,('CA2 Detail'!L267-'Prior Year - CA2'!L267)/'Prior Year - CA2'!L267,0)</f>
        <v>0</v>
      </c>
      <c r="M267" s="514">
        <f>IF('Prior Year - CA2'!M267&gt;0,('CA2 Detail'!M267-'Prior Year - CA2'!M267)/'Prior Year - CA2'!M267,0)</f>
        <v>0</v>
      </c>
      <c r="N267" s="514">
        <f>IF('Prior Year - CA2'!N267&gt;0,('CA2 Detail'!N267-'Prior Year - CA2'!N267)/'Prior Year - CA2'!N267,0)</f>
        <v>0</v>
      </c>
      <c r="O267" s="514">
        <f>IF('Prior Year - CA2'!O267&gt;0,('CA2 Detail'!O267-'Prior Year - CA2'!O267)/'Prior Year - CA2'!O267,0)</f>
        <v>0</v>
      </c>
      <c r="P267" s="514">
        <f>IF('Prior Year - CA2'!P267&gt;0,('CA2 Detail'!P267-'Prior Year - CA2'!P267)/'Prior Year - CA2'!P267,0)</f>
        <v>0</v>
      </c>
      <c r="Q267" s="514">
        <f>IF('Prior Year - CA2'!Q267&gt;0,('CA2 Detail'!Q267-'Prior Year - CA2'!Q267)/'Prior Year - CA2'!Q267,0)</f>
        <v>0</v>
      </c>
      <c r="R267" s="514">
        <f>IF('Prior Year - CA2'!R267&gt;0,('CA2 Detail'!R267-'Prior Year - CA2'!R267)/'Prior Year - CA2'!R267,0)</f>
        <v>0</v>
      </c>
      <c r="S267" s="514">
        <f>IF('Prior Year - CA2'!S267&gt;0,('CA2 Detail'!S267-'Prior Year - CA2'!S267)/'Prior Year - CA2'!S267,0)</f>
        <v>0</v>
      </c>
      <c r="T267" s="514">
        <f>IF('Prior Year - CA2'!T267&gt;0,('CA2 Detail'!T267-'Prior Year - CA2'!T267)/'Prior Year - CA2'!T267,0)</f>
        <v>0</v>
      </c>
      <c r="U267" s="514">
        <f>IF('Prior Year - CA2'!U267&gt;0,('CA2 Detail'!U267-'Prior Year - CA2'!U267)/'Prior Year - CA2'!U267,0)</f>
        <v>0</v>
      </c>
      <c r="V267" s="67">
        <v>60</v>
      </c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</row>
    <row r="268" spans="1:40">
      <c r="A268" s="35" t="s">
        <v>23</v>
      </c>
      <c r="B268" s="514">
        <f>IF('Prior Year - CA2'!B268&gt;0,('CA2 Detail'!B268-'Prior Year - CA2'!B268)/'Prior Year - CA2'!B268,0)</f>
        <v>0</v>
      </c>
      <c r="C268" s="514">
        <f>IF('Prior Year - CA2'!C268&gt;0,('CA2 Detail'!C268-'Prior Year - CA2'!C268)/'Prior Year - CA2'!C268,0)</f>
        <v>0</v>
      </c>
      <c r="D268" s="514">
        <f>IF('Prior Year - CA2'!D268&gt;0,('CA2 Detail'!D268-'Prior Year - CA2'!D268)/'Prior Year - CA2'!D268,0)</f>
        <v>0</v>
      </c>
      <c r="E268" s="514">
        <f>IF('Prior Year - CA2'!E268&gt;0,('CA2 Detail'!E268-'Prior Year - CA2'!E268)/'Prior Year - CA2'!E268,0)</f>
        <v>0</v>
      </c>
      <c r="F268" s="514">
        <f>IF('Prior Year - CA2'!F268&gt;0,('CA2 Detail'!F268-'Prior Year - CA2'!F268)/'Prior Year - CA2'!F268,0)</f>
        <v>0</v>
      </c>
      <c r="G268" s="514">
        <f>IF('Prior Year - CA2'!G268&gt;0,('CA2 Detail'!G268-'Prior Year - CA2'!G268)/'Prior Year - CA2'!G268,0)</f>
        <v>0</v>
      </c>
      <c r="H268" s="516"/>
      <c r="I268" s="514">
        <f>IF('Prior Year - CA2'!I268&gt;0,('CA2 Detail'!I268-'Prior Year - CA2'!I268)/'Prior Year - CA2'!I268,0)</f>
        <v>0</v>
      </c>
      <c r="J268" s="514">
        <f>IF('Prior Year - CA2'!J268&gt;0,('CA2 Detail'!J268-'Prior Year - CA2'!J268)/'Prior Year - CA2'!J268,0)</f>
        <v>0</v>
      </c>
      <c r="K268" s="514">
        <f>IF('Prior Year - CA2'!K268&gt;0,('CA2 Detail'!K268-'Prior Year - CA2'!K268)/'Prior Year - CA2'!K268,0)</f>
        <v>0</v>
      </c>
      <c r="L268" s="514">
        <f>IF('Prior Year - CA2'!L268&gt;0,('CA2 Detail'!L268-'Prior Year - CA2'!L268)/'Prior Year - CA2'!L268,0)</f>
        <v>0</v>
      </c>
      <c r="M268" s="514">
        <f>IF('Prior Year - CA2'!M268&gt;0,('CA2 Detail'!M268-'Prior Year - CA2'!M268)/'Prior Year - CA2'!M268,0)</f>
        <v>0</v>
      </c>
      <c r="N268" s="514">
        <f>IF('Prior Year - CA2'!N268&gt;0,('CA2 Detail'!N268-'Prior Year - CA2'!N268)/'Prior Year - CA2'!N268,0)</f>
        <v>0</v>
      </c>
      <c r="O268" s="514">
        <f>IF('Prior Year - CA2'!O268&gt;0,('CA2 Detail'!O268-'Prior Year - CA2'!O268)/'Prior Year - CA2'!O268,0)</f>
        <v>0</v>
      </c>
      <c r="P268" s="514">
        <f>IF('Prior Year - CA2'!P268&gt;0,('CA2 Detail'!P268-'Prior Year - CA2'!P268)/'Prior Year - CA2'!P268,0)</f>
        <v>0</v>
      </c>
      <c r="Q268" s="514">
        <f>IF('Prior Year - CA2'!Q268&gt;0,('CA2 Detail'!Q268-'Prior Year - CA2'!Q268)/'Prior Year - CA2'!Q268,0)</f>
        <v>0</v>
      </c>
      <c r="R268" s="514">
        <f>IF('Prior Year - CA2'!R268&gt;0,('CA2 Detail'!R268-'Prior Year - CA2'!R268)/'Prior Year - CA2'!R268,0)</f>
        <v>0</v>
      </c>
      <c r="S268" s="514">
        <f>IF('Prior Year - CA2'!S268&gt;0,('CA2 Detail'!S268-'Prior Year - CA2'!S268)/'Prior Year - CA2'!S268,0)</f>
        <v>0</v>
      </c>
      <c r="T268" s="514">
        <f>IF('Prior Year - CA2'!T268&gt;0,('CA2 Detail'!T268-'Prior Year - CA2'!T268)/'Prior Year - CA2'!T268,0)</f>
        <v>0</v>
      </c>
      <c r="U268" s="514">
        <f>IF('Prior Year - CA2'!U268&gt;0,('CA2 Detail'!U268-'Prior Year - CA2'!U268)/'Prior Year - CA2'!U268,0)</f>
        <v>0</v>
      </c>
      <c r="V268" s="67">
        <v>61</v>
      </c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</row>
    <row r="269" spans="1:40">
      <c r="A269" s="35" t="s">
        <v>24</v>
      </c>
      <c r="B269" s="514">
        <f>IF('Prior Year - CA2'!B269&gt;0,('CA2 Detail'!B269-'Prior Year - CA2'!B269)/'Prior Year - CA2'!B269,0)</f>
        <v>0</v>
      </c>
      <c r="C269" s="514">
        <f>IF('Prior Year - CA2'!C269&gt;0,('CA2 Detail'!C269-'Prior Year - CA2'!C269)/'Prior Year - CA2'!C269,0)</f>
        <v>0</v>
      </c>
      <c r="D269" s="514">
        <f>IF('Prior Year - CA2'!D269&gt;0,('CA2 Detail'!D269-'Prior Year - CA2'!D269)/'Prior Year - CA2'!D269,0)</f>
        <v>0</v>
      </c>
      <c r="E269" s="514">
        <f>IF('Prior Year - CA2'!E269&gt;0,('CA2 Detail'!E269-'Prior Year - CA2'!E269)/'Prior Year - CA2'!E269,0)</f>
        <v>0</v>
      </c>
      <c r="F269" s="514">
        <f>IF('Prior Year - CA2'!F269&gt;0,('CA2 Detail'!F269-'Prior Year - CA2'!F269)/'Prior Year - CA2'!F269,0)</f>
        <v>0</v>
      </c>
      <c r="G269" s="514">
        <f>IF('Prior Year - CA2'!G269&gt;0,('CA2 Detail'!G269-'Prior Year - CA2'!G269)/'Prior Year - CA2'!G269,0)</f>
        <v>0</v>
      </c>
      <c r="H269" s="516"/>
      <c r="I269" s="514">
        <f>IF('Prior Year - CA2'!I269&gt;0,('CA2 Detail'!I269-'Prior Year - CA2'!I269)/'Prior Year - CA2'!I269,0)</f>
        <v>0</v>
      </c>
      <c r="J269" s="514">
        <f>IF('Prior Year - CA2'!J269&gt;0,('CA2 Detail'!J269-'Prior Year - CA2'!J269)/'Prior Year - CA2'!J269,0)</f>
        <v>0</v>
      </c>
      <c r="K269" s="514">
        <f>IF('Prior Year - CA2'!K269&gt;0,('CA2 Detail'!K269-'Prior Year - CA2'!K269)/'Prior Year - CA2'!K269,0)</f>
        <v>0</v>
      </c>
      <c r="L269" s="514">
        <f>IF('Prior Year - CA2'!L269&gt;0,('CA2 Detail'!L269-'Prior Year - CA2'!L269)/'Prior Year - CA2'!L269,0)</f>
        <v>0</v>
      </c>
      <c r="M269" s="514">
        <f>IF('Prior Year - CA2'!M269&gt;0,('CA2 Detail'!M269-'Prior Year - CA2'!M269)/'Prior Year - CA2'!M269,0)</f>
        <v>0</v>
      </c>
      <c r="N269" s="514">
        <f>IF('Prior Year - CA2'!N269&gt;0,('CA2 Detail'!N269-'Prior Year - CA2'!N269)/'Prior Year - CA2'!N269,0)</f>
        <v>0</v>
      </c>
      <c r="O269" s="514">
        <f>IF('Prior Year - CA2'!O269&gt;0,('CA2 Detail'!O269-'Prior Year - CA2'!O269)/'Prior Year - CA2'!O269,0)</f>
        <v>0</v>
      </c>
      <c r="P269" s="514">
        <f>IF('Prior Year - CA2'!P269&gt;0,('CA2 Detail'!P269-'Prior Year - CA2'!P269)/'Prior Year - CA2'!P269,0)</f>
        <v>0</v>
      </c>
      <c r="Q269" s="514">
        <f>IF('Prior Year - CA2'!Q269&gt;0,('CA2 Detail'!Q269-'Prior Year - CA2'!Q269)/'Prior Year - CA2'!Q269,0)</f>
        <v>0</v>
      </c>
      <c r="R269" s="514">
        <f>IF('Prior Year - CA2'!R269&gt;0,('CA2 Detail'!R269-'Prior Year - CA2'!R269)/'Prior Year - CA2'!R269,0)</f>
        <v>0</v>
      </c>
      <c r="S269" s="514">
        <f>IF('Prior Year - CA2'!S269&gt;0,('CA2 Detail'!S269-'Prior Year - CA2'!S269)/'Prior Year - CA2'!S269,0)</f>
        <v>0</v>
      </c>
      <c r="T269" s="514">
        <f>IF('Prior Year - CA2'!T269&gt;0,('CA2 Detail'!T269-'Prior Year - CA2'!T269)/'Prior Year - CA2'!T269,0)</f>
        <v>0</v>
      </c>
      <c r="U269" s="514">
        <f>IF('Prior Year - CA2'!U269&gt;0,('CA2 Detail'!U269-'Prior Year - CA2'!U269)/'Prior Year - CA2'!U269,0)</f>
        <v>0</v>
      </c>
      <c r="V269" s="67">
        <v>62</v>
      </c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</row>
    <row r="270" spans="1:40" ht="15.75">
      <c r="A270" s="39"/>
      <c r="B270" s="509"/>
      <c r="C270" s="510"/>
      <c r="D270" s="510"/>
      <c r="E270" s="510"/>
      <c r="F270" s="509"/>
      <c r="G270" s="509"/>
      <c r="H270" s="509"/>
      <c r="I270" s="511"/>
      <c r="J270" s="511"/>
      <c r="K270" s="511"/>
      <c r="L270" s="512"/>
      <c r="M270" s="509"/>
      <c r="N270" s="509"/>
      <c r="O270" s="509"/>
      <c r="P270" s="509"/>
      <c r="Q270" s="510"/>
      <c r="R270" s="510"/>
      <c r="S270" s="510"/>
      <c r="T270" s="510"/>
      <c r="U270" s="509"/>
      <c r="V270" s="67">
        <v>63</v>
      </c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</row>
    <row r="271" spans="1:40" ht="15.75">
      <c r="A271" s="860" t="s">
        <v>285</v>
      </c>
      <c r="B271" s="539">
        <f>IF('Prior Year - CA2'!B271&gt;0,('CA2 Detail'!B271-'Prior Year - CA2'!B271)/'Prior Year - CA2'!B271,0)</f>
        <v>0</v>
      </c>
      <c r="C271" s="539">
        <f>IF('Prior Year - CA2'!C271&gt;0,('CA2 Detail'!C271-'Prior Year - CA2'!C271)/'Prior Year - CA2'!C271,0)</f>
        <v>0</v>
      </c>
      <c r="D271" s="539">
        <f>IF('Prior Year - CA2'!D271&gt;0,('CA2 Detail'!D271-'Prior Year - CA2'!D271)/'Prior Year - CA2'!D271,0)</f>
        <v>0</v>
      </c>
      <c r="E271" s="539">
        <f>IF('Prior Year - CA2'!E271&gt;0,('CA2 Detail'!E271-'Prior Year - CA2'!E271)/'Prior Year - CA2'!E271,0)</f>
        <v>0</v>
      </c>
      <c r="F271" s="539">
        <f>IF('Prior Year - CA2'!F271&gt;0,('CA2 Detail'!F271-'Prior Year - CA2'!F271)/'Prior Year - CA2'!F271,0)</f>
        <v>0</v>
      </c>
      <c r="G271" s="539">
        <f>IF('Prior Year - CA2'!G271&gt;0,('CA2 Detail'!G271-'Prior Year - CA2'!G271)/'Prior Year - CA2'!G271,0)</f>
        <v>0</v>
      </c>
      <c r="H271" s="863"/>
      <c r="I271" s="539">
        <f>IF('Prior Year - CA2'!I271&gt;0,('CA2 Detail'!I271-'Prior Year - CA2'!I271)/'Prior Year - CA2'!I271,0)</f>
        <v>0</v>
      </c>
      <c r="J271" s="539">
        <f>IF('Prior Year - CA2'!J271&gt;0,('CA2 Detail'!J271-'Prior Year - CA2'!J271)/'Prior Year - CA2'!J271,0)</f>
        <v>0</v>
      </c>
      <c r="K271" s="539">
        <f>IF('Prior Year - CA2'!K271&gt;0,('CA2 Detail'!K271-'Prior Year - CA2'!K271)/'Prior Year - CA2'!K271,0)</f>
        <v>0</v>
      </c>
      <c r="L271" s="539">
        <f>IF('Prior Year - CA2'!L271&gt;0,('CA2 Detail'!L271-'Prior Year - CA2'!L271)/'Prior Year - CA2'!L271,0)</f>
        <v>0</v>
      </c>
      <c r="M271" s="539">
        <f>IF('Prior Year - CA2'!M271&gt;0,('CA2 Detail'!M271-'Prior Year - CA2'!M271)/'Prior Year - CA2'!M271,0)</f>
        <v>0</v>
      </c>
      <c r="N271" s="539">
        <f>IF('Prior Year - CA2'!N271&gt;0,('CA2 Detail'!N271-'Prior Year - CA2'!N271)/'Prior Year - CA2'!N271,0)</f>
        <v>0</v>
      </c>
      <c r="O271" s="539">
        <f>IF('Prior Year - CA2'!O271&gt;0,('CA2 Detail'!O271-'Prior Year - CA2'!O271)/'Prior Year - CA2'!O271,0)</f>
        <v>0</v>
      </c>
      <c r="P271" s="539">
        <f>IF('Prior Year - CA2'!P271&gt;0,('CA2 Detail'!P271-'Prior Year - CA2'!P271)/'Prior Year - CA2'!P271,0)</f>
        <v>0</v>
      </c>
      <c r="Q271" s="539">
        <f>IF('Prior Year - CA2'!Q271&gt;0,('CA2 Detail'!Q271-'Prior Year - CA2'!Q271)/'Prior Year - CA2'!Q271,0)</f>
        <v>0</v>
      </c>
      <c r="R271" s="539">
        <f>IF('Prior Year - CA2'!R271&gt;0,('CA2 Detail'!R271-'Prior Year - CA2'!R271)/'Prior Year - CA2'!R271,0)</f>
        <v>0</v>
      </c>
      <c r="S271" s="539">
        <f>IF('Prior Year - CA2'!S271&gt;0,('CA2 Detail'!S271-'Prior Year - CA2'!S271)/'Prior Year - CA2'!S271,0)</f>
        <v>0</v>
      </c>
      <c r="T271" s="539">
        <f>IF('Prior Year - CA2'!T271&gt;0,('CA2 Detail'!T271-'Prior Year - CA2'!T271)/'Prior Year - CA2'!T271,0)</f>
        <v>0</v>
      </c>
      <c r="U271" s="539">
        <f>IF('Prior Year - CA2'!U271&gt;0,('CA2 Detail'!U271-'Prior Year - CA2'!U271)/'Prior Year - CA2'!U271,0)</f>
        <v>0</v>
      </c>
      <c r="V271" s="67">
        <v>64</v>
      </c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</row>
    <row r="272" spans="1:40" ht="15.75">
      <c r="A272" s="38"/>
      <c r="B272" s="519"/>
      <c r="C272" s="519"/>
      <c r="D272" s="519"/>
      <c r="E272" s="519"/>
      <c r="F272" s="519"/>
      <c r="G272" s="519"/>
      <c r="H272" s="519"/>
      <c r="I272" s="528"/>
      <c r="J272" s="528"/>
      <c r="K272" s="528"/>
      <c r="L272" s="520"/>
      <c r="M272" s="543"/>
      <c r="N272" s="519"/>
      <c r="O272" s="519"/>
      <c r="P272" s="519"/>
      <c r="Q272" s="519"/>
      <c r="R272" s="87"/>
      <c r="S272" s="519"/>
      <c r="T272" s="519"/>
      <c r="U272" s="519"/>
      <c r="V272" s="67">
        <v>65</v>
      </c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</row>
    <row r="273" spans="1:40" ht="15.75">
      <c r="A273" s="39" t="s">
        <v>25</v>
      </c>
      <c r="B273" s="515"/>
      <c r="C273" s="87"/>
      <c r="D273" s="87"/>
      <c r="E273" s="87"/>
      <c r="F273" s="515"/>
      <c r="G273" s="515"/>
      <c r="H273" s="515"/>
      <c r="I273" s="516"/>
      <c r="J273" s="516"/>
      <c r="K273" s="516"/>
      <c r="L273" s="517"/>
      <c r="M273" s="515"/>
      <c r="N273" s="515"/>
      <c r="O273" s="515"/>
      <c r="P273" s="515"/>
      <c r="Q273" s="87"/>
      <c r="R273" s="87"/>
      <c r="S273" s="87"/>
      <c r="T273" s="87"/>
      <c r="U273" s="515"/>
      <c r="V273" s="67">
        <v>66</v>
      </c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</row>
    <row r="274" spans="1:40">
      <c r="A274" s="35" t="s">
        <v>26</v>
      </c>
      <c r="B274" s="514">
        <f>IF('Prior Year - CA2'!B274&gt;0,('CA2 Detail'!B274-'Prior Year - CA2'!B274)/'Prior Year - CA2'!B274,0)</f>
        <v>0</v>
      </c>
      <c r="C274" s="514">
        <f>IF('Prior Year - CA2'!C274&gt;0,('CA2 Detail'!C274-'Prior Year - CA2'!C274)/'Prior Year - CA2'!C274,0)</f>
        <v>0</v>
      </c>
      <c r="D274" s="514">
        <f>IF('Prior Year - CA2'!D274&gt;0,('CA2 Detail'!D274-'Prior Year - CA2'!D274)/'Prior Year - CA2'!D274,0)</f>
        <v>0</v>
      </c>
      <c r="E274" s="514">
        <f>IF('Prior Year - CA2'!E274&gt;0,('CA2 Detail'!E274-'Prior Year - CA2'!E274)/'Prior Year - CA2'!E274,0)</f>
        <v>0</v>
      </c>
      <c r="F274" s="514">
        <f>IF('Prior Year - CA2'!F274&gt;0,('CA2 Detail'!F274-'Prior Year - CA2'!F274)/'Prior Year - CA2'!F274,0)</f>
        <v>0</v>
      </c>
      <c r="G274" s="514">
        <f>IF('Prior Year - CA2'!G274&gt;0,('CA2 Detail'!G274-'Prior Year - CA2'!G274)/'Prior Year - CA2'!G274,0)</f>
        <v>0</v>
      </c>
      <c r="H274" s="516"/>
      <c r="I274" s="514">
        <f>IF('Prior Year - CA2'!I274&gt;0,('CA2 Detail'!I274-'Prior Year - CA2'!I274)/'Prior Year - CA2'!I274,0)</f>
        <v>0</v>
      </c>
      <c r="J274" s="514">
        <f>IF('Prior Year - CA2'!J274&gt;0,('CA2 Detail'!J274-'Prior Year - CA2'!J274)/'Prior Year - CA2'!J274,0)</f>
        <v>0</v>
      </c>
      <c r="K274" s="514">
        <f>IF('Prior Year - CA2'!K274&gt;0,('CA2 Detail'!K274-'Prior Year - CA2'!K274)/'Prior Year - CA2'!K274,0)</f>
        <v>0</v>
      </c>
      <c r="L274" s="514">
        <f>IF('Prior Year - CA2'!L274&gt;0,('CA2 Detail'!L274-'Prior Year - CA2'!L274)/'Prior Year - CA2'!L274,0)</f>
        <v>0</v>
      </c>
      <c r="M274" s="514">
        <f>IF('Prior Year - CA2'!M274&gt;0,('CA2 Detail'!M274-'Prior Year - CA2'!M274)/'Prior Year - CA2'!M274,0)</f>
        <v>0</v>
      </c>
      <c r="N274" s="514">
        <f>IF('Prior Year - CA2'!N274&gt;0,('CA2 Detail'!N274-'Prior Year - CA2'!N274)/'Prior Year - CA2'!N274,0)</f>
        <v>0</v>
      </c>
      <c r="O274" s="514">
        <f>IF('Prior Year - CA2'!O274&gt;0,('CA2 Detail'!O274-'Prior Year - CA2'!O274)/'Prior Year - CA2'!O274,0)</f>
        <v>0</v>
      </c>
      <c r="P274" s="514">
        <f>IF('Prior Year - CA2'!P274&gt;0,('CA2 Detail'!P274-'Prior Year - CA2'!P274)/'Prior Year - CA2'!P274,0)</f>
        <v>0</v>
      </c>
      <c r="Q274" s="514">
        <f>IF('Prior Year - CA2'!Q274&gt;0,('CA2 Detail'!Q274-'Prior Year - CA2'!Q274)/'Prior Year - CA2'!Q274,0)</f>
        <v>0</v>
      </c>
      <c r="R274" s="514">
        <f>IF('Prior Year - CA2'!R274&gt;0,('CA2 Detail'!R274-'Prior Year - CA2'!R274)/'Prior Year - CA2'!R274,0)</f>
        <v>0</v>
      </c>
      <c r="S274" s="514">
        <f>IF('Prior Year - CA2'!S274&gt;0,('CA2 Detail'!S274-'Prior Year - CA2'!S274)/'Prior Year - CA2'!S274,0)</f>
        <v>0</v>
      </c>
      <c r="T274" s="514">
        <f>IF('Prior Year - CA2'!T274&gt;0,('CA2 Detail'!T274-'Prior Year - CA2'!T274)/'Prior Year - CA2'!T274,0)</f>
        <v>0</v>
      </c>
      <c r="U274" s="514">
        <f>IF('Prior Year - CA2'!U274&gt;0,('CA2 Detail'!U274-'Prior Year - CA2'!U274)/'Prior Year - CA2'!U274,0)</f>
        <v>0</v>
      </c>
      <c r="V274" s="67">
        <v>67</v>
      </c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</row>
    <row r="275" spans="1:40">
      <c r="A275" s="35" t="s">
        <v>126</v>
      </c>
      <c r="B275" s="514">
        <f>IF('Prior Year - CA2'!B275&gt;0,('CA2 Detail'!B275-'Prior Year - CA2'!B275)/'Prior Year - CA2'!B275,0)</f>
        <v>0</v>
      </c>
      <c r="C275" s="514">
        <f>IF('Prior Year - CA2'!C275&gt;0,('CA2 Detail'!C275-'Prior Year - CA2'!C275)/'Prior Year - CA2'!C275,0)</f>
        <v>0</v>
      </c>
      <c r="D275" s="514">
        <f>IF('Prior Year - CA2'!D275&gt;0,('CA2 Detail'!D275-'Prior Year - CA2'!D275)/'Prior Year - CA2'!D275,0)</f>
        <v>0</v>
      </c>
      <c r="E275" s="514">
        <f>IF('Prior Year - CA2'!E275&gt;0,('CA2 Detail'!E275-'Prior Year - CA2'!E275)/'Prior Year - CA2'!E275,0)</f>
        <v>0</v>
      </c>
      <c r="F275" s="514">
        <f>IF('Prior Year - CA2'!F275&gt;0,('CA2 Detail'!F275-'Prior Year - CA2'!F275)/'Prior Year - CA2'!F275,0)</f>
        <v>0</v>
      </c>
      <c r="G275" s="514">
        <f>IF('Prior Year - CA2'!G275&gt;0,('CA2 Detail'!G275-'Prior Year - CA2'!G275)/'Prior Year - CA2'!G275,0)</f>
        <v>0</v>
      </c>
      <c r="H275" s="516"/>
      <c r="I275" s="514">
        <f>IF('Prior Year - CA2'!I275&gt;0,('CA2 Detail'!I275-'Prior Year - CA2'!I275)/'Prior Year - CA2'!I275,0)</f>
        <v>0</v>
      </c>
      <c r="J275" s="514">
        <f>IF('Prior Year - CA2'!J275&gt;0,('CA2 Detail'!J275-'Prior Year - CA2'!J275)/'Prior Year - CA2'!J275,0)</f>
        <v>0</v>
      </c>
      <c r="K275" s="514">
        <f>IF('Prior Year - CA2'!K275&gt;0,('CA2 Detail'!K275-'Prior Year - CA2'!K275)/'Prior Year - CA2'!K275,0)</f>
        <v>0</v>
      </c>
      <c r="L275" s="514">
        <f>IF('Prior Year - CA2'!L275&gt;0,('CA2 Detail'!L275-'Prior Year - CA2'!L275)/'Prior Year - CA2'!L275,0)</f>
        <v>0</v>
      </c>
      <c r="M275" s="514">
        <f>IF('Prior Year - CA2'!M275&gt;0,('CA2 Detail'!M275-'Prior Year - CA2'!M275)/'Prior Year - CA2'!M275,0)</f>
        <v>0</v>
      </c>
      <c r="N275" s="514">
        <f>IF('Prior Year - CA2'!N275&gt;0,('CA2 Detail'!N275-'Prior Year - CA2'!N275)/'Prior Year - CA2'!N275,0)</f>
        <v>0</v>
      </c>
      <c r="O275" s="514">
        <f>IF('Prior Year - CA2'!O275&gt;0,('CA2 Detail'!O275-'Prior Year - CA2'!O275)/'Prior Year - CA2'!O275,0)</f>
        <v>0</v>
      </c>
      <c r="P275" s="514">
        <f>IF('Prior Year - CA2'!P275&gt;0,('CA2 Detail'!P275-'Prior Year - CA2'!P275)/'Prior Year - CA2'!P275,0)</f>
        <v>0</v>
      </c>
      <c r="Q275" s="514">
        <f>IF('Prior Year - CA2'!Q275&gt;0,('CA2 Detail'!Q275-'Prior Year - CA2'!Q275)/'Prior Year - CA2'!Q275,0)</f>
        <v>0</v>
      </c>
      <c r="R275" s="514">
        <f>IF('Prior Year - CA2'!R275&gt;0,('CA2 Detail'!R275-'Prior Year - CA2'!R275)/'Prior Year - CA2'!R275,0)</f>
        <v>0</v>
      </c>
      <c r="S275" s="514">
        <f>IF('Prior Year - CA2'!S275&gt;0,('CA2 Detail'!S275-'Prior Year - CA2'!S275)/'Prior Year - CA2'!S275,0)</f>
        <v>0</v>
      </c>
      <c r="T275" s="514">
        <f>IF('Prior Year - CA2'!T275&gt;0,('CA2 Detail'!T275-'Prior Year - CA2'!T275)/'Prior Year - CA2'!T275,0)</f>
        <v>0</v>
      </c>
      <c r="U275" s="514">
        <f>IF('Prior Year - CA2'!U275&gt;0,('CA2 Detail'!U275-'Prior Year - CA2'!U275)/'Prior Year - CA2'!U275,0)</f>
        <v>0</v>
      </c>
      <c r="V275" s="67">
        <v>68</v>
      </c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</row>
    <row r="276" spans="1:40">
      <c r="A276" s="35" t="s">
        <v>28</v>
      </c>
      <c r="B276" s="514">
        <f>IF('Prior Year - CA2'!B276&gt;0,('CA2 Detail'!B276-'Prior Year - CA2'!B276)/'Prior Year - CA2'!B276,0)</f>
        <v>0</v>
      </c>
      <c r="C276" s="514">
        <f>IF('Prior Year - CA2'!C276&gt;0,('CA2 Detail'!C276-'Prior Year - CA2'!C276)/'Prior Year - CA2'!C276,0)</f>
        <v>0</v>
      </c>
      <c r="D276" s="514">
        <f>IF('Prior Year - CA2'!D276&gt;0,('CA2 Detail'!D276-'Prior Year - CA2'!D276)/'Prior Year - CA2'!D276,0)</f>
        <v>0</v>
      </c>
      <c r="E276" s="514">
        <f>IF('Prior Year - CA2'!E276&gt;0,('CA2 Detail'!E276-'Prior Year - CA2'!E276)/'Prior Year - CA2'!E276,0)</f>
        <v>0</v>
      </c>
      <c r="F276" s="514">
        <f>IF('Prior Year - CA2'!F276&gt;0,('CA2 Detail'!F276-'Prior Year - CA2'!F276)/'Prior Year - CA2'!F276,0)</f>
        <v>0</v>
      </c>
      <c r="G276" s="514">
        <f>IF('Prior Year - CA2'!G276&gt;0,('CA2 Detail'!G276-'Prior Year - CA2'!G276)/'Prior Year - CA2'!G276,0)</f>
        <v>0</v>
      </c>
      <c r="H276" s="516"/>
      <c r="I276" s="514">
        <f>IF('Prior Year - CA2'!I276&gt;0,('CA2 Detail'!I276-'Prior Year - CA2'!I276)/'Prior Year - CA2'!I276,0)</f>
        <v>0</v>
      </c>
      <c r="J276" s="514">
        <f>IF('Prior Year - CA2'!J276&gt;0,('CA2 Detail'!J276-'Prior Year - CA2'!J276)/'Prior Year - CA2'!J276,0)</f>
        <v>0</v>
      </c>
      <c r="K276" s="514">
        <f>IF('Prior Year - CA2'!K276&gt;0,('CA2 Detail'!K276-'Prior Year - CA2'!K276)/'Prior Year - CA2'!K276,0)</f>
        <v>0</v>
      </c>
      <c r="L276" s="514">
        <f>IF('Prior Year - CA2'!L276&gt;0,('CA2 Detail'!L276-'Prior Year - CA2'!L276)/'Prior Year - CA2'!L276,0)</f>
        <v>0</v>
      </c>
      <c r="M276" s="514">
        <f>IF('Prior Year - CA2'!M276&gt;0,('CA2 Detail'!M276-'Prior Year - CA2'!M276)/'Prior Year - CA2'!M276,0)</f>
        <v>0</v>
      </c>
      <c r="N276" s="514">
        <f>IF('Prior Year - CA2'!N276&gt;0,('CA2 Detail'!N276-'Prior Year - CA2'!N276)/'Prior Year - CA2'!N276,0)</f>
        <v>0</v>
      </c>
      <c r="O276" s="514">
        <f>IF('Prior Year - CA2'!O276&gt;0,('CA2 Detail'!O276-'Prior Year - CA2'!O276)/'Prior Year - CA2'!O276,0)</f>
        <v>0</v>
      </c>
      <c r="P276" s="514">
        <f>IF('Prior Year - CA2'!P276&gt;0,('CA2 Detail'!P276-'Prior Year - CA2'!P276)/'Prior Year - CA2'!P276,0)</f>
        <v>0</v>
      </c>
      <c r="Q276" s="514">
        <f>IF('Prior Year - CA2'!Q276&gt;0,('CA2 Detail'!Q276-'Prior Year - CA2'!Q276)/'Prior Year - CA2'!Q276,0)</f>
        <v>0</v>
      </c>
      <c r="R276" s="514">
        <f>IF('Prior Year - CA2'!R276&gt;0,('CA2 Detail'!R276-'Prior Year - CA2'!R276)/'Prior Year - CA2'!R276,0)</f>
        <v>0</v>
      </c>
      <c r="S276" s="514">
        <f>IF('Prior Year - CA2'!S276&gt;0,('CA2 Detail'!S276-'Prior Year - CA2'!S276)/'Prior Year - CA2'!S276,0)</f>
        <v>0</v>
      </c>
      <c r="T276" s="514">
        <f>IF('Prior Year - CA2'!T276&gt;0,('CA2 Detail'!T276-'Prior Year - CA2'!T276)/'Prior Year - CA2'!T276,0)</f>
        <v>0</v>
      </c>
      <c r="U276" s="514">
        <f>IF('Prior Year - CA2'!U276&gt;0,('CA2 Detail'!U276-'Prior Year - CA2'!U276)/'Prior Year - CA2'!U276,0)</f>
        <v>0</v>
      </c>
      <c r="V276" s="67">
        <v>69</v>
      </c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</row>
    <row r="277" spans="1:40">
      <c r="A277" s="35" t="s">
        <v>29</v>
      </c>
      <c r="B277" s="514">
        <f>IF('Prior Year - CA2'!B277&gt;0,('CA2 Detail'!B277-'Prior Year - CA2'!B277)/'Prior Year - CA2'!B277,0)</f>
        <v>0</v>
      </c>
      <c r="C277" s="514">
        <f>IF('Prior Year - CA2'!C277&gt;0,('CA2 Detail'!C277-'Prior Year - CA2'!C277)/'Prior Year - CA2'!C277,0)</f>
        <v>0</v>
      </c>
      <c r="D277" s="514">
        <f>IF('Prior Year - CA2'!D277&gt;0,('CA2 Detail'!D277-'Prior Year - CA2'!D277)/'Prior Year - CA2'!D277,0)</f>
        <v>0</v>
      </c>
      <c r="E277" s="514">
        <f>IF('Prior Year - CA2'!E277&gt;0,('CA2 Detail'!E277-'Prior Year - CA2'!E277)/'Prior Year - CA2'!E277,0)</f>
        <v>0</v>
      </c>
      <c r="F277" s="514">
        <f>IF('Prior Year - CA2'!F277&gt;0,('CA2 Detail'!F277-'Prior Year - CA2'!F277)/'Prior Year - CA2'!F277,0)</f>
        <v>0</v>
      </c>
      <c r="G277" s="514">
        <f>IF('Prior Year - CA2'!G277&gt;0,('CA2 Detail'!G277-'Prior Year - CA2'!G277)/'Prior Year - CA2'!G277,0)</f>
        <v>0</v>
      </c>
      <c r="H277" s="516"/>
      <c r="I277" s="514">
        <f>IF('Prior Year - CA2'!I277&gt;0,('CA2 Detail'!I277-'Prior Year - CA2'!I277)/'Prior Year - CA2'!I277,0)</f>
        <v>0</v>
      </c>
      <c r="J277" s="514">
        <f>IF('Prior Year - CA2'!J277&gt;0,('CA2 Detail'!J277-'Prior Year - CA2'!J277)/'Prior Year - CA2'!J277,0)</f>
        <v>0</v>
      </c>
      <c r="K277" s="514">
        <f>IF('Prior Year - CA2'!K277&gt;0,('CA2 Detail'!K277-'Prior Year - CA2'!K277)/'Prior Year - CA2'!K277,0)</f>
        <v>0</v>
      </c>
      <c r="L277" s="514">
        <f>IF('Prior Year - CA2'!L277&gt;0,('CA2 Detail'!L277-'Prior Year - CA2'!L277)/'Prior Year - CA2'!L277,0)</f>
        <v>0</v>
      </c>
      <c r="M277" s="514">
        <f>IF('Prior Year - CA2'!M277&gt;0,('CA2 Detail'!M277-'Prior Year - CA2'!M277)/'Prior Year - CA2'!M277,0)</f>
        <v>0</v>
      </c>
      <c r="N277" s="514">
        <f>IF('Prior Year - CA2'!N277&gt;0,('CA2 Detail'!N277-'Prior Year - CA2'!N277)/'Prior Year - CA2'!N277,0)</f>
        <v>0</v>
      </c>
      <c r="O277" s="514">
        <f>IF('Prior Year - CA2'!O277&gt;0,('CA2 Detail'!O277-'Prior Year - CA2'!O277)/'Prior Year - CA2'!O277,0)</f>
        <v>0</v>
      </c>
      <c r="P277" s="514">
        <f>IF('Prior Year - CA2'!P277&gt;0,('CA2 Detail'!P277-'Prior Year - CA2'!P277)/'Prior Year - CA2'!P277,0)</f>
        <v>0</v>
      </c>
      <c r="Q277" s="514">
        <f>IF('Prior Year - CA2'!Q277&gt;0,('CA2 Detail'!Q277-'Prior Year - CA2'!Q277)/'Prior Year - CA2'!Q277,0)</f>
        <v>0</v>
      </c>
      <c r="R277" s="514">
        <f>IF('Prior Year - CA2'!R277&gt;0,('CA2 Detail'!R277-'Prior Year - CA2'!R277)/'Prior Year - CA2'!R277,0)</f>
        <v>0</v>
      </c>
      <c r="S277" s="514">
        <f>IF('Prior Year - CA2'!S277&gt;0,('CA2 Detail'!S277-'Prior Year - CA2'!S277)/'Prior Year - CA2'!S277,0)</f>
        <v>0</v>
      </c>
      <c r="T277" s="514">
        <f>IF('Prior Year - CA2'!T277&gt;0,('CA2 Detail'!T277-'Prior Year - CA2'!T277)/'Prior Year - CA2'!T277,0)</f>
        <v>0</v>
      </c>
      <c r="U277" s="514">
        <f>IF('Prior Year - CA2'!U277&gt;0,('CA2 Detail'!U277-'Prior Year - CA2'!U277)/'Prior Year - CA2'!U277,0)</f>
        <v>0</v>
      </c>
      <c r="V277" s="67">
        <v>70</v>
      </c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</row>
    <row r="278" spans="1:40">
      <c r="A278" s="35" t="s">
        <v>127</v>
      </c>
      <c r="B278" s="514">
        <f>IF('Prior Year - CA2'!B278&gt;0,('CA2 Detail'!B278-'Prior Year - CA2'!B278)/'Prior Year - CA2'!B278,0)</f>
        <v>0</v>
      </c>
      <c r="C278" s="514">
        <f>IF('Prior Year - CA2'!C278&gt;0,('CA2 Detail'!C278-'Prior Year - CA2'!C278)/'Prior Year - CA2'!C278,0)</f>
        <v>0</v>
      </c>
      <c r="D278" s="514">
        <f>IF('Prior Year - CA2'!D278&gt;0,('CA2 Detail'!D278-'Prior Year - CA2'!D278)/'Prior Year - CA2'!D278,0)</f>
        <v>0</v>
      </c>
      <c r="E278" s="514">
        <f>IF('Prior Year - CA2'!E278&gt;0,('CA2 Detail'!E278-'Prior Year - CA2'!E278)/'Prior Year - CA2'!E278,0)</f>
        <v>0</v>
      </c>
      <c r="F278" s="514">
        <f>IF('Prior Year - CA2'!F278&gt;0,('CA2 Detail'!F278-'Prior Year - CA2'!F278)/'Prior Year - CA2'!F278,0)</f>
        <v>0</v>
      </c>
      <c r="G278" s="514">
        <f>IF('Prior Year - CA2'!G278&gt;0,('CA2 Detail'!G278-'Prior Year - CA2'!G278)/'Prior Year - CA2'!G278,0)</f>
        <v>0</v>
      </c>
      <c r="H278" s="516"/>
      <c r="I278" s="514">
        <f>IF('Prior Year - CA2'!I278&gt;0,('CA2 Detail'!I278-'Prior Year - CA2'!I278)/'Prior Year - CA2'!I278,0)</f>
        <v>0</v>
      </c>
      <c r="J278" s="514">
        <f>IF('Prior Year - CA2'!J278&gt;0,('CA2 Detail'!J278-'Prior Year - CA2'!J278)/'Prior Year - CA2'!J278,0)</f>
        <v>0</v>
      </c>
      <c r="K278" s="514">
        <f>IF('Prior Year - CA2'!K278&gt;0,('CA2 Detail'!K278-'Prior Year - CA2'!K278)/'Prior Year - CA2'!K278,0)</f>
        <v>0</v>
      </c>
      <c r="L278" s="514">
        <f>IF('Prior Year - CA2'!L278&gt;0,('CA2 Detail'!L278-'Prior Year - CA2'!L278)/'Prior Year - CA2'!L278,0)</f>
        <v>0</v>
      </c>
      <c r="M278" s="514">
        <f>IF('Prior Year - CA2'!M278&gt;0,('CA2 Detail'!M278-'Prior Year - CA2'!M278)/'Prior Year - CA2'!M278,0)</f>
        <v>0</v>
      </c>
      <c r="N278" s="514">
        <f>IF('Prior Year - CA2'!N278&gt;0,('CA2 Detail'!N278-'Prior Year - CA2'!N278)/'Prior Year - CA2'!N278,0)</f>
        <v>0</v>
      </c>
      <c r="O278" s="514">
        <f>IF('Prior Year - CA2'!O278&gt;0,('CA2 Detail'!O278-'Prior Year - CA2'!O278)/'Prior Year - CA2'!O278,0)</f>
        <v>0</v>
      </c>
      <c r="P278" s="514">
        <f>IF('Prior Year - CA2'!P278&gt;0,('CA2 Detail'!P278-'Prior Year - CA2'!P278)/'Prior Year - CA2'!P278,0)</f>
        <v>0</v>
      </c>
      <c r="Q278" s="514">
        <f>IF('Prior Year - CA2'!Q278&gt;0,('CA2 Detail'!Q278-'Prior Year - CA2'!Q278)/'Prior Year - CA2'!Q278,0)</f>
        <v>0</v>
      </c>
      <c r="R278" s="514">
        <f>IF('Prior Year - CA2'!R278&gt;0,('CA2 Detail'!R278-'Prior Year - CA2'!R278)/'Prior Year - CA2'!R278,0)</f>
        <v>0</v>
      </c>
      <c r="S278" s="514">
        <f>IF('Prior Year - CA2'!S278&gt;0,('CA2 Detail'!S278-'Prior Year - CA2'!S278)/'Prior Year - CA2'!S278,0)</f>
        <v>0</v>
      </c>
      <c r="T278" s="514">
        <f>IF('Prior Year - CA2'!T278&gt;0,('CA2 Detail'!T278-'Prior Year - CA2'!T278)/'Prior Year - CA2'!T278,0)</f>
        <v>0</v>
      </c>
      <c r="U278" s="514">
        <f>IF('Prior Year - CA2'!U278&gt;0,('CA2 Detail'!U278-'Prior Year - CA2'!U278)/'Prior Year - CA2'!U278,0)</f>
        <v>0</v>
      </c>
      <c r="V278" s="67">
        <v>71</v>
      </c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</row>
    <row r="279" spans="1:40">
      <c r="A279" s="35" t="s">
        <v>128</v>
      </c>
      <c r="B279" s="514">
        <f>IF('Prior Year - CA2'!B279&gt;0,('CA2 Detail'!B279-'Prior Year - CA2'!B279)/'Prior Year - CA2'!B279,0)</f>
        <v>0</v>
      </c>
      <c r="C279" s="514">
        <f>IF('Prior Year - CA2'!C279&gt;0,('CA2 Detail'!C279-'Prior Year - CA2'!C279)/'Prior Year - CA2'!C279,0)</f>
        <v>0</v>
      </c>
      <c r="D279" s="514">
        <f>IF('Prior Year - CA2'!D279&gt;0,('CA2 Detail'!D279-'Prior Year - CA2'!D279)/'Prior Year - CA2'!D279,0)</f>
        <v>0</v>
      </c>
      <c r="E279" s="514">
        <f>IF('Prior Year - CA2'!E279&gt;0,('CA2 Detail'!E279-'Prior Year - CA2'!E279)/'Prior Year - CA2'!E279,0)</f>
        <v>0</v>
      </c>
      <c r="F279" s="514">
        <f>IF('Prior Year - CA2'!F279&gt;0,('CA2 Detail'!F279-'Prior Year - CA2'!F279)/'Prior Year - CA2'!F279,0)</f>
        <v>0</v>
      </c>
      <c r="G279" s="514">
        <f>IF('Prior Year - CA2'!G279&gt;0,('CA2 Detail'!G279-'Prior Year - CA2'!G279)/'Prior Year - CA2'!G279,0)</f>
        <v>0</v>
      </c>
      <c r="H279" s="516"/>
      <c r="I279" s="514">
        <f>IF('Prior Year - CA2'!I279&gt;0,('CA2 Detail'!I279-'Prior Year - CA2'!I279)/'Prior Year - CA2'!I279,0)</f>
        <v>0</v>
      </c>
      <c r="J279" s="514">
        <f>IF('Prior Year - CA2'!J279&gt;0,('CA2 Detail'!J279-'Prior Year - CA2'!J279)/'Prior Year - CA2'!J279,0)</f>
        <v>0</v>
      </c>
      <c r="K279" s="514">
        <f>IF('Prior Year - CA2'!K279&gt;0,('CA2 Detail'!K279-'Prior Year - CA2'!K279)/'Prior Year - CA2'!K279,0)</f>
        <v>0</v>
      </c>
      <c r="L279" s="514">
        <f>IF('Prior Year - CA2'!L279&gt;0,('CA2 Detail'!L279-'Prior Year - CA2'!L279)/'Prior Year - CA2'!L279,0)</f>
        <v>0</v>
      </c>
      <c r="M279" s="514">
        <f>IF('Prior Year - CA2'!M279&gt;0,('CA2 Detail'!M279-'Prior Year - CA2'!M279)/'Prior Year - CA2'!M279,0)</f>
        <v>0</v>
      </c>
      <c r="N279" s="514">
        <f>IF('Prior Year - CA2'!N279&gt;0,('CA2 Detail'!N279-'Prior Year - CA2'!N279)/'Prior Year - CA2'!N279,0)</f>
        <v>0</v>
      </c>
      <c r="O279" s="514">
        <f>IF('Prior Year - CA2'!O279&gt;0,('CA2 Detail'!O279-'Prior Year - CA2'!O279)/'Prior Year - CA2'!O279,0)</f>
        <v>0</v>
      </c>
      <c r="P279" s="514">
        <f>IF('Prior Year - CA2'!P279&gt;0,('CA2 Detail'!P279-'Prior Year - CA2'!P279)/'Prior Year - CA2'!P279,0)</f>
        <v>0</v>
      </c>
      <c r="Q279" s="514">
        <f>IF('Prior Year - CA2'!Q279&gt;0,('CA2 Detail'!Q279-'Prior Year - CA2'!Q279)/'Prior Year - CA2'!Q279,0)</f>
        <v>0</v>
      </c>
      <c r="R279" s="514">
        <f>IF('Prior Year - CA2'!R279&gt;0,('CA2 Detail'!R279-'Prior Year - CA2'!R279)/'Prior Year - CA2'!R279,0)</f>
        <v>0</v>
      </c>
      <c r="S279" s="514">
        <f>IF('Prior Year - CA2'!S279&gt;0,('CA2 Detail'!S279-'Prior Year - CA2'!S279)/'Prior Year - CA2'!S279,0)</f>
        <v>0</v>
      </c>
      <c r="T279" s="514">
        <f>IF('Prior Year - CA2'!T279&gt;0,('CA2 Detail'!T279-'Prior Year - CA2'!T279)/'Prior Year - CA2'!T279,0)</f>
        <v>0</v>
      </c>
      <c r="U279" s="514">
        <f>IF('Prior Year - CA2'!U279&gt;0,('CA2 Detail'!U279-'Prior Year - CA2'!U279)/'Prior Year - CA2'!U279,0)</f>
        <v>0</v>
      </c>
      <c r="V279" s="67">
        <v>72</v>
      </c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</row>
    <row r="280" spans="1:40">
      <c r="A280" s="35" t="s">
        <v>32</v>
      </c>
      <c r="B280" s="514">
        <f>IF('Prior Year - CA2'!B280&gt;0,('CA2 Detail'!B280-'Prior Year - CA2'!B280)/'Prior Year - CA2'!B280,0)</f>
        <v>0</v>
      </c>
      <c r="C280" s="514">
        <f>IF('Prior Year - CA2'!C280&gt;0,('CA2 Detail'!C280-'Prior Year - CA2'!C280)/'Prior Year - CA2'!C280,0)</f>
        <v>0</v>
      </c>
      <c r="D280" s="514">
        <f>IF('Prior Year - CA2'!D280&gt;0,('CA2 Detail'!D280-'Prior Year - CA2'!D280)/'Prior Year - CA2'!D280,0)</f>
        <v>0</v>
      </c>
      <c r="E280" s="514">
        <f>IF('Prior Year - CA2'!E280&gt;0,('CA2 Detail'!E280-'Prior Year - CA2'!E280)/'Prior Year - CA2'!E280,0)</f>
        <v>0</v>
      </c>
      <c r="F280" s="514">
        <f>IF('Prior Year - CA2'!F280&gt;0,('CA2 Detail'!F280-'Prior Year - CA2'!F280)/'Prior Year - CA2'!F280,0)</f>
        <v>0</v>
      </c>
      <c r="G280" s="514">
        <f>IF('Prior Year - CA2'!G280&gt;0,('CA2 Detail'!G280-'Prior Year - CA2'!G280)/'Prior Year - CA2'!G280,0)</f>
        <v>0</v>
      </c>
      <c r="H280" s="516"/>
      <c r="I280" s="514">
        <f>IF('Prior Year - CA2'!I280&gt;0,('CA2 Detail'!I280-'Prior Year - CA2'!I280)/'Prior Year - CA2'!I280,0)</f>
        <v>0</v>
      </c>
      <c r="J280" s="514">
        <f>IF('Prior Year - CA2'!J280&gt;0,('CA2 Detail'!J280-'Prior Year - CA2'!J280)/'Prior Year - CA2'!J280,0)</f>
        <v>0</v>
      </c>
      <c r="K280" s="514">
        <f>IF('Prior Year - CA2'!K280&gt;0,('CA2 Detail'!K280-'Prior Year - CA2'!K280)/'Prior Year - CA2'!K280,0)</f>
        <v>0</v>
      </c>
      <c r="L280" s="514">
        <f>IF('Prior Year - CA2'!L280&gt;0,('CA2 Detail'!L280-'Prior Year - CA2'!L280)/'Prior Year - CA2'!L280,0)</f>
        <v>0</v>
      </c>
      <c r="M280" s="514">
        <f>IF('Prior Year - CA2'!M280&gt;0,('CA2 Detail'!M280-'Prior Year - CA2'!M280)/'Prior Year - CA2'!M280,0)</f>
        <v>0</v>
      </c>
      <c r="N280" s="514">
        <f>IF('Prior Year - CA2'!N280&gt;0,('CA2 Detail'!N280-'Prior Year - CA2'!N280)/'Prior Year - CA2'!N280,0)</f>
        <v>0</v>
      </c>
      <c r="O280" s="514">
        <f>IF('Prior Year - CA2'!O280&gt;0,('CA2 Detail'!O280-'Prior Year - CA2'!O280)/'Prior Year - CA2'!O280,0)</f>
        <v>0</v>
      </c>
      <c r="P280" s="514">
        <f>IF('Prior Year - CA2'!P280&gt;0,('CA2 Detail'!P280-'Prior Year - CA2'!P280)/'Prior Year - CA2'!P280,0)</f>
        <v>0</v>
      </c>
      <c r="Q280" s="514">
        <f>IF('Prior Year - CA2'!Q280&gt;0,('CA2 Detail'!Q280-'Prior Year - CA2'!Q280)/'Prior Year - CA2'!Q280,0)</f>
        <v>0</v>
      </c>
      <c r="R280" s="514">
        <f>IF('Prior Year - CA2'!R280&gt;0,('CA2 Detail'!R280-'Prior Year - CA2'!R280)/'Prior Year - CA2'!R280,0)</f>
        <v>0</v>
      </c>
      <c r="S280" s="514">
        <f>IF('Prior Year - CA2'!S280&gt;0,('CA2 Detail'!S280-'Prior Year - CA2'!S280)/'Prior Year - CA2'!S280,0)</f>
        <v>0</v>
      </c>
      <c r="T280" s="514">
        <f>IF('Prior Year - CA2'!T280&gt;0,('CA2 Detail'!T280-'Prior Year - CA2'!T280)/'Prior Year - CA2'!T280,0)</f>
        <v>0</v>
      </c>
      <c r="U280" s="514">
        <f>IF('Prior Year - CA2'!U280&gt;0,('CA2 Detail'!U280-'Prior Year - CA2'!U280)/'Prior Year - CA2'!U280,0)</f>
        <v>0</v>
      </c>
      <c r="V280" s="67">
        <v>73</v>
      </c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</row>
    <row r="281" spans="1:40" ht="15.75">
      <c r="A281" s="39"/>
      <c r="B281" s="509"/>
      <c r="C281" s="510"/>
      <c r="D281" s="510"/>
      <c r="E281" s="510"/>
      <c r="F281" s="509"/>
      <c r="G281" s="509"/>
      <c r="H281" s="509"/>
      <c r="I281" s="511"/>
      <c r="J281" s="511"/>
      <c r="K281" s="511"/>
      <c r="L281" s="512"/>
      <c r="M281" s="509"/>
      <c r="N281" s="509"/>
      <c r="O281" s="509"/>
      <c r="P281" s="509"/>
      <c r="Q281" s="510"/>
      <c r="R281" s="510"/>
      <c r="S281" s="510"/>
      <c r="T281" s="510"/>
      <c r="U281" s="509"/>
      <c r="V281" s="67">
        <v>74</v>
      </c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</row>
    <row r="282" spans="1:40" ht="15.75">
      <c r="A282" s="860" t="s">
        <v>33</v>
      </c>
      <c r="B282" s="539">
        <f>IF('Prior Year - CA2'!B282&gt;0,('CA2 Detail'!B282-'Prior Year - CA2'!B282)/'Prior Year - CA2'!B282,0)</f>
        <v>0</v>
      </c>
      <c r="C282" s="539">
        <f>IF('Prior Year - CA2'!C282&gt;0,('CA2 Detail'!C282-'Prior Year - CA2'!C282)/'Prior Year - CA2'!C282,0)</f>
        <v>0</v>
      </c>
      <c r="D282" s="539">
        <f>IF('Prior Year - CA2'!D282&gt;0,('CA2 Detail'!D282-'Prior Year - CA2'!D282)/'Prior Year - CA2'!D282,0)</f>
        <v>0</v>
      </c>
      <c r="E282" s="539">
        <f>IF('Prior Year - CA2'!E282&gt;0,('CA2 Detail'!E282-'Prior Year - CA2'!E282)/'Prior Year - CA2'!E282,0)</f>
        <v>0</v>
      </c>
      <c r="F282" s="539">
        <f>IF('Prior Year - CA2'!F282&gt;0,('CA2 Detail'!F282-'Prior Year - CA2'!F282)/'Prior Year - CA2'!F282,0)</f>
        <v>0</v>
      </c>
      <c r="G282" s="539">
        <f>IF('Prior Year - CA2'!G282&gt;0,('CA2 Detail'!G282-'Prior Year - CA2'!G282)/'Prior Year - CA2'!G282,0)</f>
        <v>0</v>
      </c>
      <c r="H282" s="863"/>
      <c r="I282" s="539">
        <f>IF('Prior Year - CA2'!I282&gt;0,('CA2 Detail'!I282-'Prior Year - CA2'!I282)/'Prior Year - CA2'!I282,0)</f>
        <v>0</v>
      </c>
      <c r="J282" s="539">
        <f>IF('Prior Year - CA2'!J282&gt;0,('CA2 Detail'!J282-'Prior Year - CA2'!J282)/'Prior Year - CA2'!J282,0)</f>
        <v>0</v>
      </c>
      <c r="K282" s="539">
        <f>IF('Prior Year - CA2'!K282&gt;0,('CA2 Detail'!K282-'Prior Year - CA2'!K282)/'Prior Year - CA2'!K282,0)</f>
        <v>0</v>
      </c>
      <c r="L282" s="539">
        <f>IF('Prior Year - CA2'!L282&gt;0,('CA2 Detail'!L282-'Prior Year - CA2'!L282)/'Prior Year - CA2'!L282,0)</f>
        <v>0</v>
      </c>
      <c r="M282" s="539">
        <f>IF('Prior Year - CA2'!M282&gt;0,('CA2 Detail'!M282-'Prior Year - CA2'!M282)/'Prior Year - CA2'!M282,0)</f>
        <v>0</v>
      </c>
      <c r="N282" s="539">
        <f>IF('Prior Year - CA2'!N282&gt;0,('CA2 Detail'!N282-'Prior Year - CA2'!N282)/'Prior Year - CA2'!N282,0)</f>
        <v>0</v>
      </c>
      <c r="O282" s="539">
        <f>IF('Prior Year - CA2'!O282&gt;0,('CA2 Detail'!O282-'Prior Year - CA2'!O282)/'Prior Year - CA2'!O282,0)</f>
        <v>0</v>
      </c>
      <c r="P282" s="539">
        <f>IF('Prior Year - CA2'!P282&gt;0,('CA2 Detail'!P282-'Prior Year - CA2'!P282)/'Prior Year - CA2'!P282,0)</f>
        <v>0</v>
      </c>
      <c r="Q282" s="539">
        <f>IF('Prior Year - CA2'!Q282&gt;0,('CA2 Detail'!Q282-'Prior Year - CA2'!Q282)/'Prior Year - CA2'!Q282,0)</f>
        <v>0</v>
      </c>
      <c r="R282" s="539">
        <f>IF('Prior Year - CA2'!R282&gt;0,('CA2 Detail'!R282-'Prior Year - CA2'!R282)/'Prior Year - CA2'!R282,0)</f>
        <v>0</v>
      </c>
      <c r="S282" s="539">
        <f>IF('Prior Year - CA2'!S282&gt;0,('CA2 Detail'!S282-'Prior Year - CA2'!S282)/'Prior Year - CA2'!S282,0)</f>
        <v>0</v>
      </c>
      <c r="T282" s="539">
        <f>IF('Prior Year - CA2'!T282&gt;0,('CA2 Detail'!T282-'Prior Year - CA2'!T282)/'Prior Year - CA2'!T282,0)</f>
        <v>0</v>
      </c>
      <c r="U282" s="539">
        <f>IF('Prior Year - CA2'!U282&gt;0,('CA2 Detail'!U282-'Prior Year - CA2'!U282)/'Prior Year - CA2'!U282,0)</f>
        <v>0</v>
      </c>
      <c r="V282" s="67">
        <v>75</v>
      </c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</row>
    <row r="283" spans="1:40" ht="15.75">
      <c r="A283" s="39"/>
      <c r="B283" s="515"/>
      <c r="C283" s="87"/>
      <c r="D283" s="87"/>
      <c r="E283" s="87"/>
      <c r="F283" s="515"/>
      <c r="G283" s="515"/>
      <c r="H283" s="515"/>
      <c r="I283" s="516"/>
      <c r="J283" s="516"/>
      <c r="K283" s="516"/>
      <c r="L283" s="517"/>
      <c r="M283" s="515"/>
      <c r="N283" s="515"/>
      <c r="O283" s="515"/>
      <c r="P283" s="515"/>
      <c r="Q283" s="87"/>
      <c r="R283" s="87"/>
      <c r="S283" s="87"/>
      <c r="T283" s="87"/>
      <c r="U283" s="515"/>
      <c r="V283" s="67">
        <v>76</v>
      </c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</row>
    <row r="284" spans="1:40" ht="15.75">
      <c r="A284" s="39" t="s">
        <v>34</v>
      </c>
      <c r="B284" s="515"/>
      <c r="C284" s="87"/>
      <c r="D284" s="87"/>
      <c r="E284" s="87"/>
      <c r="F284" s="515"/>
      <c r="G284" s="515"/>
      <c r="H284" s="515"/>
      <c r="I284" s="516"/>
      <c r="J284" s="516"/>
      <c r="K284" s="516"/>
      <c r="L284" s="517"/>
      <c r="M284" s="515"/>
      <c r="N284" s="515"/>
      <c r="O284" s="515"/>
      <c r="P284" s="515"/>
      <c r="Q284" s="87"/>
      <c r="R284" s="87"/>
      <c r="S284" s="87"/>
      <c r="T284" s="87"/>
      <c r="U284" s="515"/>
      <c r="V284" s="67">
        <v>77</v>
      </c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</row>
    <row r="285" spans="1:40" ht="15.75">
      <c r="A285" s="35" t="s">
        <v>35</v>
      </c>
      <c r="B285" s="514">
        <f>IF('Prior Year - CA2'!B285&gt;0,('CA2 Detail'!B285-'Prior Year - CA2'!B285)/'Prior Year - CA2'!B285,0)</f>
        <v>0</v>
      </c>
      <c r="C285" s="514">
        <f>IF('Prior Year - CA2'!C285&gt;0,('CA2 Detail'!C285-'Prior Year - CA2'!C285)/'Prior Year - CA2'!C285,0)</f>
        <v>0</v>
      </c>
      <c r="D285" s="514">
        <f>IF('Prior Year - CA2'!D285&gt;0,('CA2 Detail'!D285-'Prior Year - CA2'!D285)/'Prior Year - CA2'!D285,0)</f>
        <v>0</v>
      </c>
      <c r="E285" s="514">
        <f>IF('Prior Year - CA2'!E285&gt;0,('CA2 Detail'!E285-'Prior Year - CA2'!E285)/'Prior Year - CA2'!E285,0)</f>
        <v>0</v>
      </c>
      <c r="F285" s="514">
        <f>IF('Prior Year - CA2'!F285&gt;0,('CA2 Detail'!F285-'Prior Year - CA2'!F285)/'Prior Year - CA2'!F285,0)</f>
        <v>0</v>
      </c>
      <c r="G285" s="514">
        <f>IF('Prior Year - CA2'!G285&gt;0,('CA2 Detail'!G285-'Prior Year - CA2'!G285)/'Prior Year - CA2'!G285,0)</f>
        <v>0</v>
      </c>
      <c r="H285" s="515"/>
      <c r="I285" s="514">
        <f>IF('Prior Year - CA2'!I285&gt;0,('CA2 Detail'!I285-'Prior Year - CA2'!I285)/'Prior Year - CA2'!I285,0)</f>
        <v>0</v>
      </c>
      <c r="J285" s="514">
        <f>IF('Prior Year - CA2'!J285&gt;0,('CA2 Detail'!J285-'Prior Year - CA2'!J285)/'Prior Year - CA2'!J285,0)</f>
        <v>0</v>
      </c>
      <c r="K285" s="514">
        <f>IF('Prior Year - CA2'!K285&gt;0,('CA2 Detail'!K285-'Prior Year - CA2'!K285)/'Prior Year - CA2'!K285,0)</f>
        <v>0</v>
      </c>
      <c r="L285" s="514">
        <f>IF('Prior Year - CA2'!L285&gt;0,('CA2 Detail'!L285-'Prior Year - CA2'!L285)/'Prior Year - CA2'!L285,0)</f>
        <v>0</v>
      </c>
      <c r="M285" s="514">
        <f>IF('Prior Year - CA2'!M285&gt;0,('CA2 Detail'!M285-'Prior Year - CA2'!M285)/'Prior Year - CA2'!M285,0)</f>
        <v>0</v>
      </c>
      <c r="N285" s="514">
        <f>IF('Prior Year - CA2'!N285&gt;0,('CA2 Detail'!N285-'Prior Year - CA2'!N285)/'Prior Year - CA2'!N285,0)</f>
        <v>0</v>
      </c>
      <c r="O285" s="514">
        <f>IF('Prior Year - CA2'!O285&gt;0,('CA2 Detail'!O285-'Prior Year - CA2'!O285)/'Prior Year - CA2'!O285,0)</f>
        <v>0</v>
      </c>
      <c r="P285" s="514">
        <f>IF('Prior Year - CA2'!P285&gt;0,('CA2 Detail'!P285-'Prior Year - CA2'!P285)/'Prior Year - CA2'!P285,0)</f>
        <v>0</v>
      </c>
      <c r="Q285" s="514">
        <f>IF('Prior Year - CA2'!Q285&gt;0,('CA2 Detail'!Q285-'Prior Year - CA2'!Q285)/'Prior Year - CA2'!Q285,0)</f>
        <v>0</v>
      </c>
      <c r="R285" s="514">
        <f>IF('Prior Year - CA2'!R285&gt;0,('CA2 Detail'!R285-'Prior Year - CA2'!R285)/'Prior Year - CA2'!R285,0)</f>
        <v>0</v>
      </c>
      <c r="S285" s="514">
        <f>IF('Prior Year - CA2'!S285&gt;0,('CA2 Detail'!S285-'Prior Year - CA2'!S285)/'Prior Year - CA2'!S285,0)</f>
        <v>0</v>
      </c>
      <c r="T285" s="514">
        <f>IF('Prior Year - CA2'!T285&gt;0,('CA2 Detail'!T285-'Prior Year - CA2'!T285)/'Prior Year - CA2'!T285,0)</f>
        <v>0</v>
      </c>
      <c r="U285" s="514">
        <f>IF('Prior Year - CA2'!U285&gt;0,('CA2 Detail'!U285-'Prior Year - CA2'!U285)/'Prior Year - CA2'!U285,0)</f>
        <v>0</v>
      </c>
      <c r="V285" s="67">
        <v>78</v>
      </c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</row>
    <row r="286" spans="1:40" ht="15.75">
      <c r="A286" s="39"/>
      <c r="B286" s="515"/>
      <c r="C286" s="87"/>
      <c r="D286" s="87"/>
      <c r="E286" s="87"/>
      <c r="F286" s="515"/>
      <c r="G286" s="515"/>
      <c r="H286" s="515"/>
      <c r="I286" s="516"/>
      <c r="J286" s="516"/>
      <c r="K286" s="516"/>
      <c r="L286" s="517"/>
      <c r="M286" s="515"/>
      <c r="N286" s="515"/>
      <c r="O286" s="515"/>
      <c r="P286" s="515"/>
      <c r="Q286" s="87"/>
      <c r="R286" s="87"/>
      <c r="S286" s="87"/>
      <c r="T286" s="87"/>
      <c r="U286" s="515"/>
      <c r="V286" s="67">
        <v>79</v>
      </c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</row>
    <row r="287" spans="1:40" ht="15.75">
      <c r="A287" s="860" t="s">
        <v>36</v>
      </c>
      <c r="B287" s="539">
        <f>IF('Prior Year - CA2'!B287&gt;0,('CA2 Detail'!B287-'Prior Year - CA2'!B287)/'Prior Year - CA2'!B287,0)</f>
        <v>0</v>
      </c>
      <c r="C287" s="539">
        <f>IF('Prior Year - CA2'!C287&gt;0,('CA2 Detail'!C287-'Prior Year - CA2'!C287)/'Prior Year - CA2'!C287,0)</f>
        <v>0</v>
      </c>
      <c r="D287" s="539">
        <f>IF('Prior Year - CA2'!D287&gt;0,('CA2 Detail'!D287-'Prior Year - CA2'!D287)/'Prior Year - CA2'!D287,0)</f>
        <v>0</v>
      </c>
      <c r="E287" s="539">
        <f>IF('Prior Year - CA2'!E287&gt;0,('CA2 Detail'!E287-'Prior Year - CA2'!E287)/'Prior Year - CA2'!E287,0)</f>
        <v>0</v>
      </c>
      <c r="F287" s="539">
        <f>IF('Prior Year - CA2'!F287&gt;0,('CA2 Detail'!F287-'Prior Year - CA2'!F287)/'Prior Year - CA2'!F287,0)</f>
        <v>0</v>
      </c>
      <c r="G287" s="539">
        <f>IF('Prior Year - CA2'!G287&gt;0,('CA2 Detail'!G287-'Prior Year - CA2'!G287)/'Prior Year - CA2'!G287,0)</f>
        <v>0</v>
      </c>
      <c r="H287" s="863"/>
      <c r="I287" s="539">
        <f>IF('Prior Year - CA2'!I287&gt;0,('CA2 Detail'!I287-'Prior Year - CA2'!I287)/'Prior Year - CA2'!I287,0)</f>
        <v>0</v>
      </c>
      <c r="J287" s="539">
        <f>IF('Prior Year - CA2'!J287&gt;0,('CA2 Detail'!J287-'Prior Year - CA2'!J287)/'Prior Year - CA2'!J287,0)</f>
        <v>0</v>
      </c>
      <c r="K287" s="539">
        <f>IF('Prior Year - CA2'!K287&gt;0,('CA2 Detail'!K287-'Prior Year - CA2'!K287)/'Prior Year - CA2'!K287,0)</f>
        <v>0</v>
      </c>
      <c r="L287" s="539">
        <f>IF('Prior Year - CA2'!L287&gt;0,('CA2 Detail'!L287-'Prior Year - CA2'!L287)/'Prior Year - CA2'!L287,0)</f>
        <v>0</v>
      </c>
      <c r="M287" s="539">
        <f>IF('Prior Year - CA2'!M287&gt;0,('CA2 Detail'!M287-'Prior Year - CA2'!M287)/'Prior Year - CA2'!M287,0)</f>
        <v>0</v>
      </c>
      <c r="N287" s="539">
        <f>IF('Prior Year - CA2'!N287&gt;0,('CA2 Detail'!N287-'Prior Year - CA2'!N287)/'Prior Year - CA2'!N287,0)</f>
        <v>0</v>
      </c>
      <c r="O287" s="539">
        <f>IF('Prior Year - CA2'!O287&gt;0,('CA2 Detail'!O287-'Prior Year - CA2'!O287)/'Prior Year - CA2'!O287,0)</f>
        <v>0</v>
      </c>
      <c r="P287" s="539">
        <f>IF('Prior Year - CA2'!P287&gt;0,('CA2 Detail'!P287-'Prior Year - CA2'!P287)/'Prior Year - CA2'!P287,0)</f>
        <v>0</v>
      </c>
      <c r="Q287" s="539">
        <f>IF('Prior Year - CA2'!Q287&gt;0,('CA2 Detail'!Q287-'Prior Year - CA2'!Q287)/'Prior Year - CA2'!Q287,0)</f>
        <v>0</v>
      </c>
      <c r="R287" s="539">
        <f>IF('Prior Year - CA2'!R287&gt;0,('CA2 Detail'!R287-'Prior Year - CA2'!R287)/'Prior Year - CA2'!R287,0)</f>
        <v>0</v>
      </c>
      <c r="S287" s="539">
        <f>IF('Prior Year - CA2'!S287&gt;0,('CA2 Detail'!S287-'Prior Year - CA2'!S287)/'Prior Year - CA2'!S287,0)</f>
        <v>0</v>
      </c>
      <c r="T287" s="539">
        <f>IF('Prior Year - CA2'!T287&gt;0,('CA2 Detail'!T287-'Prior Year - CA2'!T287)/'Prior Year - CA2'!T287,0)</f>
        <v>0</v>
      </c>
      <c r="U287" s="539">
        <f>IF('Prior Year - CA2'!U287&gt;0,('CA2 Detail'!U287-'Prior Year - CA2'!U287)/'Prior Year - CA2'!U287,0)</f>
        <v>0</v>
      </c>
      <c r="V287" s="67">
        <v>80</v>
      </c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</row>
    <row r="288" spans="1:40" ht="15.75">
      <c r="A288" s="39"/>
      <c r="B288" s="515"/>
      <c r="C288" s="87"/>
      <c r="D288" s="87"/>
      <c r="E288" s="87"/>
      <c r="F288" s="515"/>
      <c r="G288" s="515"/>
      <c r="H288" s="515"/>
      <c r="I288" s="516"/>
      <c r="J288" s="516"/>
      <c r="K288" s="516"/>
      <c r="L288" s="517"/>
      <c r="M288" s="515"/>
      <c r="N288" s="515"/>
      <c r="O288" s="515"/>
      <c r="P288" s="515"/>
      <c r="Q288" s="87"/>
      <c r="R288" s="87"/>
      <c r="S288" s="87"/>
      <c r="T288" s="87"/>
      <c r="U288" s="515"/>
      <c r="V288" s="67">
        <v>81</v>
      </c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</row>
    <row r="289" spans="1:40" ht="15.75">
      <c r="A289" s="39" t="s">
        <v>37</v>
      </c>
      <c r="B289" s="515"/>
      <c r="C289" s="87"/>
      <c r="D289" s="87"/>
      <c r="E289" s="87"/>
      <c r="F289" s="515"/>
      <c r="G289" s="515"/>
      <c r="H289" s="515"/>
      <c r="I289" s="516"/>
      <c r="J289" s="516"/>
      <c r="K289" s="516"/>
      <c r="L289" s="517"/>
      <c r="M289" s="515"/>
      <c r="N289" s="515"/>
      <c r="O289" s="515"/>
      <c r="P289" s="515"/>
      <c r="Q289" s="87"/>
      <c r="R289" s="87"/>
      <c r="S289" s="87"/>
      <c r="T289" s="87"/>
      <c r="U289" s="515"/>
      <c r="V289" s="67">
        <v>82</v>
      </c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</row>
    <row r="290" spans="1:40">
      <c r="A290" s="35" t="s">
        <v>38</v>
      </c>
      <c r="B290" s="514">
        <f>IF('Prior Year - CA2'!B290&gt;0,('CA2 Detail'!B290-'Prior Year - CA2'!B290)/'Prior Year - CA2'!B290,0)</f>
        <v>0</v>
      </c>
      <c r="C290" s="514">
        <f>IF('Prior Year - CA2'!C290&gt;0,('CA2 Detail'!C290-'Prior Year - CA2'!C290)/'Prior Year - CA2'!C290,0)</f>
        <v>0</v>
      </c>
      <c r="D290" s="514">
        <f>IF('Prior Year - CA2'!D290&gt;0,('CA2 Detail'!D290-'Prior Year - CA2'!D290)/'Prior Year - CA2'!D290,0)</f>
        <v>0</v>
      </c>
      <c r="E290" s="514">
        <f>IF('Prior Year - CA2'!E290&gt;0,('CA2 Detail'!E290-'Prior Year - CA2'!E290)/'Prior Year - CA2'!E290,0)</f>
        <v>0</v>
      </c>
      <c r="F290" s="514">
        <f>IF('Prior Year - CA2'!F290&gt;0,('CA2 Detail'!F290-'Prior Year - CA2'!F290)/'Prior Year - CA2'!F290,0)</f>
        <v>0</v>
      </c>
      <c r="G290" s="514">
        <f>IF('Prior Year - CA2'!G290&gt;0,('CA2 Detail'!G290-'Prior Year - CA2'!G290)/'Prior Year - CA2'!G290,0)</f>
        <v>0</v>
      </c>
      <c r="H290" s="516"/>
      <c r="I290" s="514">
        <f>IF('Prior Year - CA2'!I290&gt;0,('CA2 Detail'!I290-'Prior Year - CA2'!I290)/'Prior Year - CA2'!I290,0)</f>
        <v>0</v>
      </c>
      <c r="J290" s="514">
        <f>IF('Prior Year - CA2'!J290&gt;0,('CA2 Detail'!J290-'Prior Year - CA2'!J290)/'Prior Year - CA2'!J290,0)</f>
        <v>0</v>
      </c>
      <c r="K290" s="514">
        <f>IF('Prior Year - CA2'!K290&gt;0,('CA2 Detail'!K290-'Prior Year - CA2'!K290)/'Prior Year - CA2'!K290,0)</f>
        <v>0</v>
      </c>
      <c r="L290" s="514">
        <f>IF('Prior Year - CA2'!L290&gt;0,('CA2 Detail'!L290-'Prior Year - CA2'!L290)/'Prior Year - CA2'!L290,0)</f>
        <v>0</v>
      </c>
      <c r="M290" s="514">
        <f>IF('Prior Year - CA2'!M290&gt;0,('CA2 Detail'!M290-'Prior Year - CA2'!M290)/'Prior Year - CA2'!M290,0)</f>
        <v>0</v>
      </c>
      <c r="N290" s="514">
        <f>IF('Prior Year - CA2'!N290&gt;0,('CA2 Detail'!N290-'Prior Year - CA2'!N290)/'Prior Year - CA2'!N290,0)</f>
        <v>0</v>
      </c>
      <c r="O290" s="514">
        <f>IF('Prior Year - CA2'!O290&gt;0,('CA2 Detail'!O290-'Prior Year - CA2'!O290)/'Prior Year - CA2'!O290,0)</f>
        <v>0</v>
      </c>
      <c r="P290" s="514">
        <f>IF('Prior Year - CA2'!P290&gt;0,('CA2 Detail'!P290-'Prior Year - CA2'!P290)/'Prior Year - CA2'!P290,0)</f>
        <v>0</v>
      </c>
      <c r="Q290" s="514">
        <f>IF('Prior Year - CA2'!Q290&gt;0,('CA2 Detail'!Q290-'Prior Year - CA2'!Q290)/'Prior Year - CA2'!Q290,0)</f>
        <v>0</v>
      </c>
      <c r="R290" s="514">
        <f>IF('Prior Year - CA2'!R290&gt;0,('CA2 Detail'!R290-'Prior Year - CA2'!R290)/'Prior Year - CA2'!R290,0)</f>
        <v>0</v>
      </c>
      <c r="S290" s="514">
        <f>IF('Prior Year - CA2'!S290&gt;0,('CA2 Detail'!S290-'Prior Year - CA2'!S290)/'Prior Year - CA2'!S290,0)</f>
        <v>0</v>
      </c>
      <c r="T290" s="514">
        <f>IF('Prior Year - CA2'!T290&gt;0,('CA2 Detail'!T290-'Prior Year - CA2'!T290)/'Prior Year - CA2'!T290,0)</f>
        <v>0</v>
      </c>
      <c r="U290" s="514">
        <f>IF('Prior Year - CA2'!U290&gt;0,('CA2 Detail'!U290-'Prior Year - CA2'!U290)/'Prior Year - CA2'!U290,0)</f>
        <v>0</v>
      </c>
      <c r="V290" s="67">
        <v>83</v>
      </c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</row>
    <row r="291" spans="1:40">
      <c r="A291" s="35" t="s">
        <v>129</v>
      </c>
      <c r="B291" s="514">
        <f>IF('Prior Year - CA2'!B291&gt;0,('CA2 Detail'!B291-'Prior Year - CA2'!B291)/'Prior Year - CA2'!B291,0)</f>
        <v>0</v>
      </c>
      <c r="C291" s="514">
        <f>IF('Prior Year - CA2'!C291&gt;0,('CA2 Detail'!C291-'Prior Year - CA2'!C291)/'Prior Year - CA2'!C291,0)</f>
        <v>0</v>
      </c>
      <c r="D291" s="514">
        <f>IF('Prior Year - CA2'!D291&gt;0,('CA2 Detail'!D291-'Prior Year - CA2'!D291)/'Prior Year - CA2'!D291,0)</f>
        <v>0</v>
      </c>
      <c r="E291" s="514">
        <f>IF('Prior Year - CA2'!E291&gt;0,('CA2 Detail'!E291-'Prior Year - CA2'!E291)/'Prior Year - CA2'!E291,0)</f>
        <v>0</v>
      </c>
      <c r="F291" s="514">
        <f>IF('Prior Year - CA2'!F291&gt;0,('CA2 Detail'!F291-'Prior Year - CA2'!F291)/'Prior Year - CA2'!F291,0)</f>
        <v>0</v>
      </c>
      <c r="G291" s="514">
        <f>IF('Prior Year - CA2'!G291&gt;0,('CA2 Detail'!G291-'Prior Year - CA2'!G291)/'Prior Year - CA2'!G291,0)</f>
        <v>0</v>
      </c>
      <c r="H291" s="516"/>
      <c r="I291" s="514">
        <f>IF('Prior Year - CA2'!I291&gt;0,('CA2 Detail'!I291-'Prior Year - CA2'!I291)/'Prior Year - CA2'!I291,0)</f>
        <v>0</v>
      </c>
      <c r="J291" s="514">
        <f>IF('Prior Year - CA2'!J291&gt;0,('CA2 Detail'!J291-'Prior Year - CA2'!J291)/'Prior Year - CA2'!J291,0)</f>
        <v>0</v>
      </c>
      <c r="K291" s="514">
        <f>IF('Prior Year - CA2'!K291&gt;0,('CA2 Detail'!K291-'Prior Year - CA2'!K291)/'Prior Year - CA2'!K291,0)</f>
        <v>0</v>
      </c>
      <c r="L291" s="514">
        <f>IF('Prior Year - CA2'!L291&gt;0,('CA2 Detail'!L291-'Prior Year - CA2'!L291)/'Prior Year - CA2'!L291,0)</f>
        <v>0</v>
      </c>
      <c r="M291" s="514">
        <f>IF('Prior Year - CA2'!M291&gt;0,('CA2 Detail'!M291-'Prior Year - CA2'!M291)/'Prior Year - CA2'!M291,0)</f>
        <v>0</v>
      </c>
      <c r="N291" s="514">
        <f>IF('Prior Year - CA2'!N291&gt;0,('CA2 Detail'!N291-'Prior Year - CA2'!N291)/'Prior Year - CA2'!N291,0)</f>
        <v>0</v>
      </c>
      <c r="O291" s="514">
        <f>IF('Prior Year - CA2'!O291&gt;0,('CA2 Detail'!O291-'Prior Year - CA2'!O291)/'Prior Year - CA2'!O291,0)</f>
        <v>0</v>
      </c>
      <c r="P291" s="514">
        <f>IF('Prior Year - CA2'!P291&gt;0,('CA2 Detail'!P291-'Prior Year - CA2'!P291)/'Prior Year - CA2'!P291,0)</f>
        <v>0</v>
      </c>
      <c r="Q291" s="514">
        <f>IF('Prior Year - CA2'!Q291&gt;0,('CA2 Detail'!Q291-'Prior Year - CA2'!Q291)/'Prior Year - CA2'!Q291,0)</f>
        <v>0</v>
      </c>
      <c r="R291" s="514">
        <f>IF('Prior Year - CA2'!R291&gt;0,('CA2 Detail'!R291-'Prior Year - CA2'!R291)/'Prior Year - CA2'!R291,0)</f>
        <v>0</v>
      </c>
      <c r="S291" s="514">
        <f>IF('Prior Year - CA2'!S291&gt;0,('CA2 Detail'!S291-'Prior Year - CA2'!S291)/'Prior Year - CA2'!S291,0)</f>
        <v>0</v>
      </c>
      <c r="T291" s="514">
        <f>IF('Prior Year - CA2'!T291&gt;0,('CA2 Detail'!T291-'Prior Year - CA2'!T291)/'Prior Year - CA2'!T291,0)</f>
        <v>0</v>
      </c>
      <c r="U291" s="514">
        <f>IF('Prior Year - CA2'!U291&gt;0,('CA2 Detail'!U291-'Prior Year - CA2'!U291)/'Prior Year - CA2'!U291,0)</f>
        <v>0</v>
      </c>
      <c r="V291" s="67">
        <v>84</v>
      </c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</row>
    <row r="292" spans="1:40">
      <c r="A292" s="35" t="s">
        <v>40</v>
      </c>
      <c r="B292" s="514">
        <f>IF('Prior Year - CA2'!B292&gt;0,('CA2 Detail'!B292-'Prior Year - CA2'!B292)/'Prior Year - CA2'!B292,0)</f>
        <v>0</v>
      </c>
      <c r="C292" s="514">
        <f>IF('Prior Year - CA2'!C292&gt;0,('CA2 Detail'!C292-'Prior Year - CA2'!C292)/'Prior Year - CA2'!C292,0)</f>
        <v>0</v>
      </c>
      <c r="D292" s="514">
        <f>IF('Prior Year - CA2'!D292&gt;0,('CA2 Detail'!D292-'Prior Year - CA2'!D292)/'Prior Year - CA2'!D292,0)</f>
        <v>0</v>
      </c>
      <c r="E292" s="514">
        <f>IF('Prior Year - CA2'!E292&gt;0,('CA2 Detail'!E292-'Prior Year - CA2'!E292)/'Prior Year - CA2'!E292,0)</f>
        <v>0</v>
      </c>
      <c r="F292" s="514">
        <f>IF('Prior Year - CA2'!F292&gt;0,('CA2 Detail'!F292-'Prior Year - CA2'!F292)/'Prior Year - CA2'!F292,0)</f>
        <v>0</v>
      </c>
      <c r="G292" s="514">
        <f>IF('Prior Year - CA2'!G292&gt;0,('CA2 Detail'!G292-'Prior Year - CA2'!G292)/'Prior Year - CA2'!G292,0)</f>
        <v>0</v>
      </c>
      <c r="H292" s="516"/>
      <c r="I292" s="514">
        <f>IF('Prior Year - CA2'!I292&gt;0,('CA2 Detail'!I292-'Prior Year - CA2'!I292)/'Prior Year - CA2'!I292,0)</f>
        <v>0</v>
      </c>
      <c r="J292" s="514">
        <f>IF('Prior Year - CA2'!J292&gt;0,('CA2 Detail'!J292-'Prior Year - CA2'!J292)/'Prior Year - CA2'!J292,0)</f>
        <v>0</v>
      </c>
      <c r="K292" s="514">
        <f>IF('Prior Year - CA2'!K292&gt;0,('CA2 Detail'!K292-'Prior Year - CA2'!K292)/'Prior Year - CA2'!K292,0)</f>
        <v>0</v>
      </c>
      <c r="L292" s="514">
        <f>IF('Prior Year - CA2'!L292&gt;0,('CA2 Detail'!L292-'Prior Year - CA2'!L292)/'Prior Year - CA2'!L292,0)</f>
        <v>0</v>
      </c>
      <c r="M292" s="514">
        <f>IF('Prior Year - CA2'!M292&gt;0,('CA2 Detail'!M292-'Prior Year - CA2'!M292)/'Prior Year - CA2'!M292,0)</f>
        <v>0</v>
      </c>
      <c r="N292" s="514">
        <f>IF('Prior Year - CA2'!N292&gt;0,('CA2 Detail'!N292-'Prior Year - CA2'!N292)/'Prior Year - CA2'!N292,0)</f>
        <v>0</v>
      </c>
      <c r="O292" s="514">
        <f>IF('Prior Year - CA2'!O292&gt;0,('CA2 Detail'!O292-'Prior Year - CA2'!O292)/'Prior Year - CA2'!O292,0)</f>
        <v>0</v>
      </c>
      <c r="P292" s="514">
        <f>IF('Prior Year - CA2'!P292&gt;0,('CA2 Detail'!P292-'Prior Year - CA2'!P292)/'Prior Year - CA2'!P292,0)</f>
        <v>0</v>
      </c>
      <c r="Q292" s="514">
        <f>IF('Prior Year - CA2'!Q292&gt;0,('CA2 Detail'!Q292-'Prior Year - CA2'!Q292)/'Prior Year - CA2'!Q292,0)</f>
        <v>0</v>
      </c>
      <c r="R292" s="514">
        <f>IF('Prior Year - CA2'!R292&gt;0,('CA2 Detail'!R292-'Prior Year - CA2'!R292)/'Prior Year - CA2'!R292,0)</f>
        <v>0</v>
      </c>
      <c r="S292" s="514">
        <f>IF('Prior Year - CA2'!S292&gt;0,('CA2 Detail'!S292-'Prior Year - CA2'!S292)/'Prior Year - CA2'!S292,0)</f>
        <v>0</v>
      </c>
      <c r="T292" s="514">
        <f>IF('Prior Year - CA2'!T292&gt;0,('CA2 Detail'!T292-'Prior Year - CA2'!T292)/'Prior Year - CA2'!T292,0)</f>
        <v>0</v>
      </c>
      <c r="U292" s="514">
        <f>IF('Prior Year - CA2'!U292&gt;0,('CA2 Detail'!U292-'Prior Year - CA2'!U292)/'Prior Year - CA2'!U292,0)</f>
        <v>0</v>
      </c>
      <c r="V292" s="67">
        <v>85</v>
      </c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</row>
    <row r="293" spans="1:40">
      <c r="A293" s="35" t="s">
        <v>41</v>
      </c>
      <c r="B293" s="514">
        <f>IF('Prior Year - CA2'!B293&gt;0,('CA2 Detail'!B293-'Prior Year - CA2'!B293)/'Prior Year - CA2'!B293,0)</f>
        <v>0</v>
      </c>
      <c r="C293" s="514">
        <f>IF('Prior Year - CA2'!C293&gt;0,('CA2 Detail'!C293-'Prior Year - CA2'!C293)/'Prior Year - CA2'!C293,0)</f>
        <v>0</v>
      </c>
      <c r="D293" s="514">
        <f>IF('Prior Year - CA2'!D293&gt;0,('CA2 Detail'!D293-'Prior Year - CA2'!D293)/'Prior Year - CA2'!D293,0)</f>
        <v>0</v>
      </c>
      <c r="E293" s="514">
        <f>IF('Prior Year - CA2'!E293&gt;0,('CA2 Detail'!E293-'Prior Year - CA2'!E293)/'Prior Year - CA2'!E293,0)</f>
        <v>0</v>
      </c>
      <c r="F293" s="514">
        <f>IF('Prior Year - CA2'!F293&gt;0,('CA2 Detail'!F293-'Prior Year - CA2'!F293)/'Prior Year - CA2'!F293,0)</f>
        <v>0</v>
      </c>
      <c r="G293" s="514">
        <f>IF('Prior Year - CA2'!G293&gt;0,('CA2 Detail'!G293-'Prior Year - CA2'!G293)/'Prior Year - CA2'!G293,0)</f>
        <v>0</v>
      </c>
      <c r="H293" s="516"/>
      <c r="I293" s="514">
        <f>IF('Prior Year - CA2'!I293&gt;0,('CA2 Detail'!I293-'Prior Year - CA2'!I293)/'Prior Year - CA2'!I293,0)</f>
        <v>0</v>
      </c>
      <c r="J293" s="514">
        <f>IF('Prior Year - CA2'!J293&gt;0,('CA2 Detail'!J293-'Prior Year - CA2'!J293)/'Prior Year - CA2'!J293,0)</f>
        <v>0</v>
      </c>
      <c r="K293" s="514">
        <f>IF('Prior Year - CA2'!K293&gt;0,('CA2 Detail'!K293-'Prior Year - CA2'!K293)/'Prior Year - CA2'!K293,0)</f>
        <v>0</v>
      </c>
      <c r="L293" s="514">
        <f>IF('Prior Year - CA2'!L293&gt;0,('CA2 Detail'!L293-'Prior Year - CA2'!L293)/'Prior Year - CA2'!L293,0)</f>
        <v>0</v>
      </c>
      <c r="M293" s="514">
        <f>IF('Prior Year - CA2'!M293&gt;0,('CA2 Detail'!M293-'Prior Year - CA2'!M293)/'Prior Year - CA2'!M293,0)</f>
        <v>0</v>
      </c>
      <c r="N293" s="514">
        <f>IF('Prior Year - CA2'!N293&gt;0,('CA2 Detail'!N293-'Prior Year - CA2'!N293)/'Prior Year - CA2'!N293,0)</f>
        <v>0</v>
      </c>
      <c r="O293" s="514">
        <f>IF('Prior Year - CA2'!O293&gt;0,('CA2 Detail'!O293-'Prior Year - CA2'!O293)/'Prior Year - CA2'!O293,0)</f>
        <v>0</v>
      </c>
      <c r="P293" s="514">
        <f>IF('Prior Year - CA2'!P293&gt;0,('CA2 Detail'!P293-'Prior Year - CA2'!P293)/'Prior Year - CA2'!P293,0)</f>
        <v>0</v>
      </c>
      <c r="Q293" s="514">
        <f>IF('Prior Year - CA2'!Q293&gt;0,('CA2 Detail'!Q293-'Prior Year - CA2'!Q293)/'Prior Year - CA2'!Q293,0)</f>
        <v>0</v>
      </c>
      <c r="R293" s="514">
        <f>IF('Prior Year - CA2'!R293&gt;0,('CA2 Detail'!R293-'Prior Year - CA2'!R293)/'Prior Year - CA2'!R293,0)</f>
        <v>0</v>
      </c>
      <c r="S293" s="514">
        <f>IF('Prior Year - CA2'!S293&gt;0,('CA2 Detail'!S293-'Prior Year - CA2'!S293)/'Prior Year - CA2'!S293,0)</f>
        <v>0</v>
      </c>
      <c r="T293" s="514">
        <f>IF('Prior Year - CA2'!T293&gt;0,('CA2 Detail'!T293-'Prior Year - CA2'!T293)/'Prior Year - CA2'!T293,0)</f>
        <v>0</v>
      </c>
      <c r="U293" s="514">
        <f>IF('Prior Year - CA2'!U293&gt;0,('CA2 Detail'!U293-'Prior Year - CA2'!U293)/'Prior Year - CA2'!U293,0)</f>
        <v>0</v>
      </c>
      <c r="V293" s="67">
        <v>86</v>
      </c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</row>
    <row r="294" spans="1:40">
      <c r="A294" s="35" t="s">
        <v>130</v>
      </c>
      <c r="B294" s="514">
        <f>IF('Prior Year - CA2'!B294&gt;0,('CA2 Detail'!B294-'Prior Year - CA2'!B294)/'Prior Year - CA2'!B294,0)</f>
        <v>0</v>
      </c>
      <c r="C294" s="514">
        <f>IF('Prior Year - CA2'!C294&gt;0,('CA2 Detail'!C294-'Prior Year - CA2'!C294)/'Prior Year - CA2'!C294,0)</f>
        <v>0</v>
      </c>
      <c r="D294" s="514">
        <f>IF('Prior Year - CA2'!D294&gt;0,('CA2 Detail'!D294-'Prior Year - CA2'!D294)/'Prior Year - CA2'!D294,0)</f>
        <v>0</v>
      </c>
      <c r="E294" s="514">
        <f>IF('Prior Year - CA2'!E294&gt;0,('CA2 Detail'!E294-'Prior Year - CA2'!E294)/'Prior Year - CA2'!E294,0)</f>
        <v>0</v>
      </c>
      <c r="F294" s="514">
        <f>IF('Prior Year - CA2'!F294&gt;0,('CA2 Detail'!F294-'Prior Year - CA2'!F294)/'Prior Year - CA2'!F294,0)</f>
        <v>0</v>
      </c>
      <c r="G294" s="514">
        <f>IF('Prior Year - CA2'!G294&gt;0,('CA2 Detail'!G294-'Prior Year - CA2'!G294)/'Prior Year - CA2'!G294,0)</f>
        <v>0</v>
      </c>
      <c r="H294" s="516"/>
      <c r="I294" s="514">
        <f>IF('Prior Year - CA2'!I294&gt;0,('CA2 Detail'!I294-'Prior Year - CA2'!I294)/'Prior Year - CA2'!I294,0)</f>
        <v>0</v>
      </c>
      <c r="J294" s="514">
        <f>IF('Prior Year - CA2'!J294&gt;0,('CA2 Detail'!J294-'Prior Year - CA2'!J294)/'Prior Year - CA2'!J294,0)</f>
        <v>0</v>
      </c>
      <c r="K294" s="514">
        <f>IF('Prior Year - CA2'!K294&gt;0,('CA2 Detail'!K294-'Prior Year - CA2'!K294)/'Prior Year - CA2'!K294,0)</f>
        <v>0</v>
      </c>
      <c r="L294" s="514">
        <f>IF('Prior Year - CA2'!L294&gt;0,('CA2 Detail'!L294-'Prior Year - CA2'!L294)/'Prior Year - CA2'!L294,0)</f>
        <v>0</v>
      </c>
      <c r="M294" s="514">
        <f>IF('Prior Year - CA2'!M294&gt;0,('CA2 Detail'!M294-'Prior Year - CA2'!M294)/'Prior Year - CA2'!M294,0)</f>
        <v>0</v>
      </c>
      <c r="N294" s="514">
        <f>IF('Prior Year - CA2'!N294&gt;0,('CA2 Detail'!N294-'Prior Year - CA2'!N294)/'Prior Year - CA2'!N294,0)</f>
        <v>0</v>
      </c>
      <c r="O294" s="514">
        <f>IF('Prior Year - CA2'!O294&gt;0,('CA2 Detail'!O294-'Prior Year - CA2'!O294)/'Prior Year - CA2'!O294,0)</f>
        <v>0</v>
      </c>
      <c r="P294" s="514">
        <f>IF('Prior Year - CA2'!P294&gt;0,('CA2 Detail'!P294-'Prior Year - CA2'!P294)/'Prior Year - CA2'!P294,0)</f>
        <v>0</v>
      </c>
      <c r="Q294" s="514">
        <f>IF('Prior Year - CA2'!Q294&gt;0,('CA2 Detail'!Q294-'Prior Year - CA2'!Q294)/'Prior Year - CA2'!Q294,0)</f>
        <v>0</v>
      </c>
      <c r="R294" s="514">
        <f>IF('Prior Year - CA2'!R294&gt;0,('CA2 Detail'!R294-'Prior Year - CA2'!R294)/'Prior Year - CA2'!R294,0)</f>
        <v>0</v>
      </c>
      <c r="S294" s="514">
        <f>IF('Prior Year - CA2'!S294&gt;0,('CA2 Detail'!S294-'Prior Year - CA2'!S294)/'Prior Year - CA2'!S294,0)</f>
        <v>0</v>
      </c>
      <c r="T294" s="514">
        <f>IF('Prior Year - CA2'!T294&gt;0,('CA2 Detail'!T294-'Prior Year - CA2'!T294)/'Prior Year - CA2'!T294,0)</f>
        <v>0</v>
      </c>
      <c r="U294" s="514">
        <f>IF('Prior Year - CA2'!U294&gt;0,('CA2 Detail'!U294-'Prior Year - CA2'!U294)/'Prior Year - CA2'!U294,0)</f>
        <v>0</v>
      </c>
      <c r="V294" s="67">
        <v>87</v>
      </c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</row>
    <row r="295" spans="1:40">
      <c r="A295" s="35" t="s">
        <v>131</v>
      </c>
      <c r="B295" s="514">
        <f>IF('Prior Year - CA2'!B295&gt;0,('CA2 Detail'!B295-'Prior Year - CA2'!B295)/'Prior Year - CA2'!B295,0)</f>
        <v>0</v>
      </c>
      <c r="C295" s="514">
        <f>IF('Prior Year - CA2'!C295&gt;0,('CA2 Detail'!C295-'Prior Year - CA2'!C295)/'Prior Year - CA2'!C295,0)</f>
        <v>0</v>
      </c>
      <c r="D295" s="514">
        <f>IF('Prior Year - CA2'!D295&gt;0,('CA2 Detail'!D295-'Prior Year - CA2'!D295)/'Prior Year - CA2'!D295,0)</f>
        <v>0</v>
      </c>
      <c r="E295" s="514">
        <f>IF('Prior Year - CA2'!E295&gt;0,('CA2 Detail'!E295-'Prior Year - CA2'!E295)/'Prior Year - CA2'!E295,0)</f>
        <v>0</v>
      </c>
      <c r="F295" s="514">
        <f>IF('Prior Year - CA2'!F295&gt;0,('CA2 Detail'!F295-'Prior Year - CA2'!F295)/'Prior Year - CA2'!F295,0)</f>
        <v>0</v>
      </c>
      <c r="G295" s="514">
        <f>IF('Prior Year - CA2'!G295&gt;0,('CA2 Detail'!G295-'Prior Year - CA2'!G295)/'Prior Year - CA2'!G295,0)</f>
        <v>0</v>
      </c>
      <c r="H295" s="516"/>
      <c r="I295" s="514">
        <f>IF('Prior Year - CA2'!I295&gt;0,('CA2 Detail'!I295-'Prior Year - CA2'!I295)/'Prior Year - CA2'!I295,0)</f>
        <v>0</v>
      </c>
      <c r="J295" s="514">
        <f>IF('Prior Year - CA2'!J295&gt;0,('CA2 Detail'!J295-'Prior Year - CA2'!J295)/'Prior Year - CA2'!J295,0)</f>
        <v>0</v>
      </c>
      <c r="K295" s="514">
        <f>IF('Prior Year - CA2'!K295&gt;0,('CA2 Detail'!K295-'Prior Year - CA2'!K295)/'Prior Year - CA2'!K295,0)</f>
        <v>0</v>
      </c>
      <c r="L295" s="514">
        <f>IF('Prior Year - CA2'!L295&gt;0,('CA2 Detail'!L295-'Prior Year - CA2'!L295)/'Prior Year - CA2'!L295,0)</f>
        <v>0</v>
      </c>
      <c r="M295" s="514">
        <f>IF('Prior Year - CA2'!M295&gt;0,('CA2 Detail'!M295-'Prior Year - CA2'!M295)/'Prior Year - CA2'!M295,0)</f>
        <v>0</v>
      </c>
      <c r="N295" s="514">
        <f>IF('Prior Year - CA2'!N295&gt;0,('CA2 Detail'!N295-'Prior Year - CA2'!N295)/'Prior Year - CA2'!N295,0)</f>
        <v>0</v>
      </c>
      <c r="O295" s="514">
        <f>IF('Prior Year - CA2'!O295&gt;0,('CA2 Detail'!O295-'Prior Year - CA2'!O295)/'Prior Year - CA2'!O295,0)</f>
        <v>0</v>
      </c>
      <c r="P295" s="514">
        <f>IF('Prior Year - CA2'!P295&gt;0,('CA2 Detail'!P295-'Prior Year - CA2'!P295)/'Prior Year - CA2'!P295,0)</f>
        <v>0</v>
      </c>
      <c r="Q295" s="514">
        <f>IF('Prior Year - CA2'!Q295&gt;0,('CA2 Detail'!Q295-'Prior Year - CA2'!Q295)/'Prior Year - CA2'!Q295,0)</f>
        <v>0</v>
      </c>
      <c r="R295" s="514">
        <f>IF('Prior Year - CA2'!R295&gt;0,('CA2 Detail'!R295-'Prior Year - CA2'!R295)/'Prior Year - CA2'!R295,0)</f>
        <v>0</v>
      </c>
      <c r="S295" s="514">
        <f>IF('Prior Year - CA2'!S295&gt;0,('CA2 Detail'!S295-'Prior Year - CA2'!S295)/'Prior Year - CA2'!S295,0)</f>
        <v>0</v>
      </c>
      <c r="T295" s="514">
        <f>IF('Prior Year - CA2'!T295&gt;0,('CA2 Detail'!T295-'Prior Year - CA2'!T295)/'Prior Year - CA2'!T295,0)</f>
        <v>0</v>
      </c>
      <c r="U295" s="514">
        <f>IF('Prior Year - CA2'!U295&gt;0,('CA2 Detail'!U295-'Prior Year - CA2'!U295)/'Prior Year - CA2'!U295,0)</f>
        <v>0</v>
      </c>
      <c r="V295" s="67">
        <v>88</v>
      </c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</row>
    <row r="296" spans="1:40">
      <c r="A296" s="35" t="s">
        <v>44</v>
      </c>
      <c r="B296" s="514">
        <f>IF('Prior Year - CA2'!B296&gt;0,('CA2 Detail'!B296-'Prior Year - CA2'!B296)/'Prior Year - CA2'!B296,0)</f>
        <v>0</v>
      </c>
      <c r="C296" s="514">
        <f>IF('Prior Year - CA2'!C296&gt;0,('CA2 Detail'!C296-'Prior Year - CA2'!C296)/'Prior Year - CA2'!C296,0)</f>
        <v>0</v>
      </c>
      <c r="D296" s="514">
        <f>IF('Prior Year - CA2'!D296&gt;0,('CA2 Detail'!D296-'Prior Year - CA2'!D296)/'Prior Year - CA2'!D296,0)</f>
        <v>0</v>
      </c>
      <c r="E296" s="514">
        <f>IF('Prior Year - CA2'!E296&gt;0,('CA2 Detail'!E296-'Prior Year - CA2'!E296)/'Prior Year - CA2'!E296,0)</f>
        <v>0</v>
      </c>
      <c r="F296" s="514">
        <f>IF('Prior Year - CA2'!F296&gt;0,('CA2 Detail'!F296-'Prior Year - CA2'!F296)/'Prior Year - CA2'!F296,0)</f>
        <v>0</v>
      </c>
      <c r="G296" s="514">
        <f>IF('Prior Year - CA2'!G296&gt;0,('CA2 Detail'!G296-'Prior Year - CA2'!G296)/'Prior Year - CA2'!G296,0)</f>
        <v>0</v>
      </c>
      <c r="H296" s="516"/>
      <c r="I296" s="514">
        <f>IF('Prior Year - CA2'!I296&gt;0,('CA2 Detail'!I296-'Prior Year - CA2'!I296)/'Prior Year - CA2'!I296,0)</f>
        <v>0</v>
      </c>
      <c r="J296" s="514">
        <f>IF('Prior Year - CA2'!J296&gt;0,('CA2 Detail'!J296-'Prior Year - CA2'!J296)/'Prior Year - CA2'!J296,0)</f>
        <v>0</v>
      </c>
      <c r="K296" s="514">
        <f>IF('Prior Year - CA2'!K296&gt;0,('CA2 Detail'!K296-'Prior Year - CA2'!K296)/'Prior Year - CA2'!K296,0)</f>
        <v>0</v>
      </c>
      <c r="L296" s="514">
        <f>IF('Prior Year - CA2'!L296&gt;0,('CA2 Detail'!L296-'Prior Year - CA2'!L296)/'Prior Year - CA2'!L296,0)</f>
        <v>0</v>
      </c>
      <c r="M296" s="514">
        <f>IF('Prior Year - CA2'!M296&gt;0,('CA2 Detail'!M296-'Prior Year - CA2'!M296)/'Prior Year - CA2'!M296,0)</f>
        <v>0</v>
      </c>
      <c r="N296" s="514">
        <f>IF('Prior Year - CA2'!N296&gt;0,('CA2 Detail'!N296-'Prior Year - CA2'!N296)/'Prior Year - CA2'!N296,0)</f>
        <v>0</v>
      </c>
      <c r="O296" s="514">
        <f>IF('Prior Year - CA2'!O296&gt;0,('CA2 Detail'!O296-'Prior Year - CA2'!O296)/'Prior Year - CA2'!O296,0)</f>
        <v>0</v>
      </c>
      <c r="P296" s="514">
        <f>IF('Prior Year - CA2'!P296&gt;0,('CA2 Detail'!P296-'Prior Year - CA2'!P296)/'Prior Year - CA2'!P296,0)</f>
        <v>0</v>
      </c>
      <c r="Q296" s="514">
        <f>IF('Prior Year - CA2'!Q296&gt;0,('CA2 Detail'!Q296-'Prior Year - CA2'!Q296)/'Prior Year - CA2'!Q296,0)</f>
        <v>0</v>
      </c>
      <c r="R296" s="514">
        <f>IF('Prior Year - CA2'!R296&gt;0,('CA2 Detail'!R296-'Prior Year - CA2'!R296)/'Prior Year - CA2'!R296,0)</f>
        <v>0</v>
      </c>
      <c r="S296" s="514">
        <f>IF('Prior Year - CA2'!S296&gt;0,('CA2 Detail'!S296-'Prior Year - CA2'!S296)/'Prior Year - CA2'!S296,0)</f>
        <v>0</v>
      </c>
      <c r="T296" s="514">
        <f>IF('Prior Year - CA2'!T296&gt;0,('CA2 Detail'!T296-'Prior Year - CA2'!T296)/'Prior Year - CA2'!T296,0)</f>
        <v>0</v>
      </c>
      <c r="U296" s="514">
        <f>IF('Prior Year - CA2'!U296&gt;0,('CA2 Detail'!U296-'Prior Year - CA2'!U296)/'Prior Year - CA2'!U296,0)</f>
        <v>0</v>
      </c>
      <c r="V296" s="67">
        <v>89</v>
      </c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</row>
    <row r="297" spans="1:40" ht="15.75">
      <c r="A297" s="39"/>
      <c r="B297" s="509"/>
      <c r="C297" s="510"/>
      <c r="D297" s="510"/>
      <c r="E297" s="510"/>
      <c r="F297" s="509"/>
      <c r="G297" s="509"/>
      <c r="H297" s="509"/>
      <c r="I297" s="511"/>
      <c r="J297" s="511"/>
      <c r="K297" s="511"/>
      <c r="L297" s="512"/>
      <c r="M297" s="509"/>
      <c r="N297" s="509"/>
      <c r="O297" s="509"/>
      <c r="P297" s="509"/>
      <c r="Q297" s="510"/>
      <c r="R297" s="510"/>
      <c r="S297" s="510"/>
      <c r="T297" s="510"/>
      <c r="U297" s="509"/>
      <c r="V297" s="67">
        <v>90</v>
      </c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</row>
    <row r="298" spans="1:40" ht="15.75">
      <c r="A298" s="860" t="s">
        <v>45</v>
      </c>
      <c r="B298" s="539">
        <f>IF('Prior Year - CA2'!B298&gt;0,('CA2 Detail'!B298-'Prior Year - CA2'!B298)/'Prior Year - CA2'!B298,0)</f>
        <v>0</v>
      </c>
      <c r="C298" s="539">
        <f>IF('Prior Year - CA2'!C298&gt;0,('CA2 Detail'!C298-'Prior Year - CA2'!C298)/'Prior Year - CA2'!C298,0)</f>
        <v>0</v>
      </c>
      <c r="D298" s="539">
        <f>IF('Prior Year - CA2'!D298&gt;0,('CA2 Detail'!D298-'Prior Year - CA2'!D298)/'Prior Year - CA2'!D298,0)</f>
        <v>0</v>
      </c>
      <c r="E298" s="539">
        <f>IF('Prior Year - CA2'!E298&gt;0,('CA2 Detail'!E298-'Prior Year - CA2'!E298)/'Prior Year - CA2'!E298,0)</f>
        <v>0</v>
      </c>
      <c r="F298" s="539">
        <f>IF('Prior Year - CA2'!F298&gt;0,('CA2 Detail'!F298-'Prior Year - CA2'!F298)/'Prior Year - CA2'!F298,0)</f>
        <v>0</v>
      </c>
      <c r="G298" s="539">
        <f>IF('Prior Year - CA2'!G298&gt;0,('CA2 Detail'!G298-'Prior Year - CA2'!G298)/'Prior Year - CA2'!G298,0)</f>
        <v>0</v>
      </c>
      <c r="H298" s="863"/>
      <c r="I298" s="539">
        <f>IF('Prior Year - CA2'!I298&gt;0,('CA2 Detail'!I298-'Prior Year - CA2'!I298)/'Prior Year - CA2'!I298,0)</f>
        <v>0</v>
      </c>
      <c r="J298" s="539">
        <f>IF('Prior Year - CA2'!J298&gt;0,('CA2 Detail'!J298-'Prior Year - CA2'!J298)/'Prior Year - CA2'!J298,0)</f>
        <v>0</v>
      </c>
      <c r="K298" s="539">
        <f>IF('Prior Year - CA2'!K298&gt;0,('CA2 Detail'!K298-'Prior Year - CA2'!K298)/'Prior Year - CA2'!K298,0)</f>
        <v>0</v>
      </c>
      <c r="L298" s="539">
        <f>IF('Prior Year - CA2'!L298&gt;0,('CA2 Detail'!L298-'Prior Year - CA2'!L298)/'Prior Year - CA2'!L298,0)</f>
        <v>0</v>
      </c>
      <c r="M298" s="539">
        <f>IF('Prior Year - CA2'!M298&gt;0,('CA2 Detail'!M298-'Prior Year - CA2'!M298)/'Prior Year - CA2'!M298,0)</f>
        <v>0</v>
      </c>
      <c r="N298" s="539">
        <f>IF('Prior Year - CA2'!N298&gt;0,('CA2 Detail'!N298-'Prior Year - CA2'!N298)/'Prior Year - CA2'!N298,0)</f>
        <v>0</v>
      </c>
      <c r="O298" s="539">
        <f>IF('Prior Year - CA2'!O298&gt;0,('CA2 Detail'!O298-'Prior Year - CA2'!O298)/'Prior Year - CA2'!O298,0)</f>
        <v>0</v>
      </c>
      <c r="P298" s="539">
        <f>IF('Prior Year - CA2'!P298&gt;0,('CA2 Detail'!P298-'Prior Year - CA2'!P298)/'Prior Year - CA2'!P298,0)</f>
        <v>0</v>
      </c>
      <c r="Q298" s="539">
        <f>IF('Prior Year - CA2'!Q298&gt;0,('CA2 Detail'!Q298-'Prior Year - CA2'!Q298)/'Prior Year - CA2'!Q298,0)</f>
        <v>0</v>
      </c>
      <c r="R298" s="539">
        <f>IF('Prior Year - CA2'!R298&gt;0,('CA2 Detail'!R298-'Prior Year - CA2'!R298)/'Prior Year - CA2'!R298,0)</f>
        <v>0</v>
      </c>
      <c r="S298" s="539">
        <f>IF('Prior Year - CA2'!S298&gt;0,('CA2 Detail'!S298-'Prior Year - CA2'!S298)/'Prior Year - CA2'!S298,0)</f>
        <v>0</v>
      </c>
      <c r="T298" s="539">
        <f>IF('Prior Year - CA2'!T298&gt;0,('CA2 Detail'!T298-'Prior Year - CA2'!T298)/'Prior Year - CA2'!T298,0)</f>
        <v>0</v>
      </c>
      <c r="U298" s="539">
        <f>IF('Prior Year - CA2'!U298&gt;0,('CA2 Detail'!U298-'Prior Year - CA2'!U298)/'Prior Year - CA2'!U298,0)</f>
        <v>0</v>
      </c>
      <c r="V298" s="67">
        <v>91</v>
      </c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</row>
    <row r="299" spans="1:40" ht="15.75">
      <c r="A299" s="39"/>
      <c r="B299" s="515"/>
      <c r="C299" s="87"/>
      <c r="D299" s="87"/>
      <c r="E299" s="87"/>
      <c r="F299" s="515"/>
      <c r="G299" s="515"/>
      <c r="H299" s="515"/>
      <c r="I299" s="516"/>
      <c r="J299" s="516"/>
      <c r="K299" s="516"/>
      <c r="L299" s="517"/>
      <c r="M299" s="515"/>
      <c r="N299" s="515"/>
      <c r="O299" s="515"/>
      <c r="P299" s="515"/>
      <c r="Q299" s="87"/>
      <c r="R299" s="87"/>
      <c r="S299" s="87"/>
      <c r="T299" s="87"/>
      <c r="U299" s="515"/>
      <c r="V299" s="67">
        <v>92</v>
      </c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</row>
    <row r="300" spans="1:40" ht="15.75">
      <c r="A300" s="39" t="s">
        <v>46</v>
      </c>
      <c r="B300" s="515"/>
      <c r="C300" s="87"/>
      <c r="D300" s="87"/>
      <c r="E300" s="87"/>
      <c r="F300" s="515"/>
      <c r="G300" s="515"/>
      <c r="H300" s="515"/>
      <c r="I300" s="516"/>
      <c r="J300" s="516"/>
      <c r="K300" s="516"/>
      <c r="L300" s="517"/>
      <c r="M300" s="515"/>
      <c r="N300" s="515"/>
      <c r="O300" s="515"/>
      <c r="P300" s="515"/>
      <c r="Q300" s="87"/>
      <c r="R300" s="87"/>
      <c r="S300" s="87"/>
      <c r="T300" s="87"/>
      <c r="U300" s="515"/>
      <c r="V300" s="67">
        <v>93</v>
      </c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</row>
    <row r="301" spans="1:40" ht="15.75">
      <c r="A301" s="39"/>
      <c r="B301" s="509"/>
      <c r="C301" s="510"/>
      <c r="D301" s="510"/>
      <c r="E301" s="510"/>
      <c r="F301" s="509"/>
      <c r="G301" s="509"/>
      <c r="H301" s="509"/>
      <c r="I301" s="527"/>
      <c r="J301" s="527"/>
      <c r="K301" s="527"/>
      <c r="L301" s="541"/>
      <c r="M301" s="509"/>
      <c r="N301" s="509"/>
      <c r="O301" s="542"/>
      <c r="P301" s="509"/>
      <c r="Q301" s="510"/>
      <c r="R301" s="510"/>
      <c r="S301" s="510"/>
      <c r="T301" s="510"/>
      <c r="U301" s="509"/>
      <c r="V301" s="67">
        <v>94</v>
      </c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</row>
    <row r="302" spans="1:40" ht="15.75">
      <c r="A302" s="860" t="s">
        <v>48</v>
      </c>
      <c r="B302" s="539">
        <f>IF('Prior Year - CA2'!B302&gt;0,('CA2 Detail'!B302-'Prior Year - CA2'!B302)/'Prior Year - CA2'!B302,0)</f>
        <v>0</v>
      </c>
      <c r="C302" s="539">
        <f>IF('Prior Year - CA2'!C302&gt;0,('CA2 Detail'!C302-'Prior Year - CA2'!C302)/'Prior Year - CA2'!C302,0)</f>
        <v>0</v>
      </c>
      <c r="D302" s="539">
        <f>IF('Prior Year - CA2'!D302&gt;0,('CA2 Detail'!D302-'Prior Year - CA2'!D302)/'Prior Year - CA2'!D302,0)</f>
        <v>0</v>
      </c>
      <c r="E302" s="539">
        <f>IF('Prior Year - CA2'!E302&gt;0,('CA2 Detail'!E302-'Prior Year - CA2'!E302)/'Prior Year - CA2'!E302,0)</f>
        <v>0</v>
      </c>
      <c r="F302" s="539">
        <f>IF('Prior Year - CA2'!F302&gt;0,('CA2 Detail'!F302-'Prior Year - CA2'!F302)/'Prior Year - CA2'!F302,0)</f>
        <v>0</v>
      </c>
      <c r="G302" s="539">
        <f>IF('Prior Year - CA2'!G302&gt;0,('CA2 Detail'!G302-'Prior Year - CA2'!G302)/'Prior Year - CA2'!G302,0)</f>
        <v>0</v>
      </c>
      <c r="H302" s="863"/>
      <c r="I302" s="864" t="s">
        <v>161</v>
      </c>
      <c r="J302" s="864" t="s">
        <v>161</v>
      </c>
      <c r="K302" s="539">
        <f>IF('Prior Year - CA2'!K302&gt;0,('CA2 Detail'!K302-'Prior Year - CA2'!K302)/'Prior Year - CA2'!K302,0)</f>
        <v>0</v>
      </c>
      <c r="L302" s="539">
        <f>IF('Prior Year - CA2'!L302&gt;0,('CA2 Detail'!L302-'Prior Year - CA2'!L302)/'Prior Year - CA2'!L302,0)</f>
        <v>0</v>
      </c>
      <c r="M302" s="539">
        <f>IF('Prior Year - CA2'!M302&gt;0,('CA2 Detail'!M302-'Prior Year - CA2'!M302)/'Prior Year - CA2'!M302,0)</f>
        <v>0</v>
      </c>
      <c r="N302" s="539">
        <f>IF('Prior Year - CA2'!N302&gt;0,('CA2 Detail'!N302-'Prior Year - CA2'!N302)/'Prior Year - CA2'!N302,0)</f>
        <v>0</v>
      </c>
      <c r="O302" s="539">
        <f>IF('Prior Year - CA2'!O302&gt;0,('CA2 Detail'!O302-'Prior Year - CA2'!O302)/'Prior Year - CA2'!O302,0)</f>
        <v>0</v>
      </c>
      <c r="P302" s="539">
        <f>IF('Prior Year - CA2'!P302&gt;0,('CA2 Detail'!P302-'Prior Year - CA2'!P302)/'Prior Year - CA2'!P302,0)</f>
        <v>0</v>
      </c>
      <c r="Q302" s="539">
        <f>IF('Prior Year - CA2'!Q302&gt;0,('CA2 Detail'!Q302-'Prior Year - CA2'!Q302)/'Prior Year - CA2'!Q302,0)</f>
        <v>0</v>
      </c>
      <c r="R302" s="539">
        <f>IF('Prior Year - CA2'!R302&gt;0,('CA2 Detail'!R302-'Prior Year - CA2'!R302)/'Prior Year - CA2'!R302,0)</f>
        <v>0</v>
      </c>
      <c r="S302" s="539">
        <f>IF('Prior Year - CA2'!S302&gt;0,('CA2 Detail'!S302-'Prior Year - CA2'!S302)/'Prior Year - CA2'!S302,0)</f>
        <v>0</v>
      </c>
      <c r="T302" s="539">
        <f>IF('Prior Year - CA2'!T302&gt;0,('CA2 Detail'!T302-'Prior Year - CA2'!T302)/'Prior Year - CA2'!T302,0)</f>
        <v>0</v>
      </c>
      <c r="U302" s="539">
        <f>IF('Prior Year - CA2'!U302&gt;0,('CA2 Detail'!U302-'Prior Year - CA2'!U302)/'Prior Year - CA2'!U302,0)</f>
        <v>0</v>
      </c>
      <c r="V302" s="67">
        <v>95</v>
      </c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</row>
    <row r="303" spans="1:40" ht="15.75">
      <c r="A303" s="39"/>
      <c r="B303" s="515"/>
      <c r="C303" s="87"/>
      <c r="D303" s="87"/>
      <c r="E303" s="87"/>
      <c r="F303" s="515"/>
      <c r="G303" s="515"/>
      <c r="H303" s="515"/>
      <c r="I303" s="525"/>
      <c r="J303" s="525"/>
      <c r="K303" s="525"/>
      <c r="L303" s="544"/>
      <c r="M303" s="515"/>
      <c r="N303" s="515"/>
      <c r="O303" s="533"/>
      <c r="P303" s="515"/>
      <c r="Q303" s="87"/>
      <c r="R303" s="87"/>
      <c r="S303" s="87"/>
      <c r="T303" s="87"/>
      <c r="U303" s="515"/>
      <c r="V303" s="67">
        <v>96</v>
      </c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</row>
    <row r="304" spans="1:40" ht="15.75">
      <c r="A304" s="39" t="s">
        <v>49</v>
      </c>
      <c r="B304" s="515"/>
      <c r="C304" s="87"/>
      <c r="D304" s="87"/>
      <c r="E304" s="87"/>
      <c r="F304" s="515"/>
      <c r="G304" s="515"/>
      <c r="H304" s="515"/>
      <c r="I304" s="525"/>
      <c r="J304" s="525"/>
      <c r="K304" s="525"/>
      <c r="L304" s="544"/>
      <c r="M304" s="515"/>
      <c r="N304" s="515"/>
      <c r="O304" s="533"/>
      <c r="P304" s="515"/>
      <c r="Q304" s="87"/>
      <c r="R304" s="87"/>
      <c r="S304" s="87"/>
      <c r="T304" s="87"/>
      <c r="U304" s="515"/>
      <c r="V304" s="67">
        <v>97</v>
      </c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</row>
    <row r="305" spans="1:40" ht="15.75">
      <c r="A305" s="35" t="s">
        <v>50</v>
      </c>
      <c r="B305" s="514">
        <f>IF('Prior Year - CA2'!B305&gt;0,('CA2 Detail'!B305-'Prior Year - CA2'!B305)/'Prior Year - CA2'!B305,0)</f>
        <v>0</v>
      </c>
      <c r="C305" s="514">
        <f>IF('Prior Year - CA2'!C305&gt;0,('CA2 Detail'!C305-'Prior Year - CA2'!C305)/'Prior Year - CA2'!C305,0)</f>
        <v>0</v>
      </c>
      <c r="D305" s="514">
        <f>IF('Prior Year - CA2'!D305&gt;0,('CA2 Detail'!D305-'Prior Year - CA2'!D305)/'Prior Year - CA2'!D305,0)</f>
        <v>0</v>
      </c>
      <c r="E305" s="514">
        <f>IF('Prior Year - CA2'!E305&gt;0,('CA2 Detail'!E305-'Prior Year - CA2'!E305)/'Prior Year - CA2'!E305,0)</f>
        <v>0</v>
      </c>
      <c r="F305" s="514">
        <f>IF('Prior Year - CA2'!F305&gt;0,('CA2 Detail'!F305-'Prior Year - CA2'!F305)/'Prior Year - CA2'!F305,0)</f>
        <v>0</v>
      </c>
      <c r="G305" s="514">
        <f>IF('Prior Year - CA2'!G305&gt;0,('CA2 Detail'!G305-'Prior Year - CA2'!G305)/'Prior Year - CA2'!G305,0)</f>
        <v>0</v>
      </c>
      <c r="H305" s="515"/>
      <c r="I305" s="514">
        <f>IF('Prior Year - CA2'!I305&gt;0,('CA2 Detail'!I305-'Prior Year - CA2'!I305)/'Prior Year - CA2'!I305,0)</f>
        <v>0</v>
      </c>
      <c r="J305" s="514">
        <f>IF('Prior Year - CA2'!J305&gt;0,('CA2 Detail'!J305-'Prior Year - CA2'!J305)/'Prior Year - CA2'!J305,0)</f>
        <v>0</v>
      </c>
      <c r="K305" s="514">
        <f>IF('Prior Year - CA2'!K305&gt;0,('CA2 Detail'!K305-'Prior Year - CA2'!K305)/'Prior Year - CA2'!K305,0)</f>
        <v>0</v>
      </c>
      <c r="L305" s="514">
        <f>IF('Prior Year - CA2'!L305&gt;0,('CA2 Detail'!L305-'Prior Year - CA2'!L305)/'Prior Year - CA2'!L305,0)</f>
        <v>0</v>
      </c>
      <c r="M305" s="514">
        <f>IF('Prior Year - CA2'!M305&gt;0,('CA2 Detail'!M305-'Prior Year - CA2'!M305)/'Prior Year - CA2'!M305,0)</f>
        <v>0</v>
      </c>
      <c r="N305" s="514">
        <f>IF('Prior Year - CA2'!N305&gt;0,('CA2 Detail'!N305-'Prior Year - CA2'!N305)/'Prior Year - CA2'!N305,0)</f>
        <v>0</v>
      </c>
      <c r="O305" s="514">
        <f>IF('Prior Year - CA2'!O305&gt;0,('CA2 Detail'!O305-'Prior Year - CA2'!O305)/'Prior Year - CA2'!O305,0)</f>
        <v>0</v>
      </c>
      <c r="P305" s="514">
        <f>IF('Prior Year - CA2'!P305&gt;0,('CA2 Detail'!P305-'Prior Year - CA2'!P305)/'Prior Year - CA2'!P305,0)</f>
        <v>0</v>
      </c>
      <c r="Q305" s="514">
        <f>IF('Prior Year - CA2'!Q305&gt;0,('CA2 Detail'!Q305-'Prior Year - CA2'!Q305)/'Prior Year - CA2'!Q305,0)</f>
        <v>0</v>
      </c>
      <c r="R305" s="514">
        <f>IF('Prior Year - CA2'!R305&gt;0,('CA2 Detail'!R305-'Prior Year - CA2'!R305)/'Prior Year - CA2'!R305,0)</f>
        <v>0</v>
      </c>
      <c r="S305" s="514">
        <f>IF('Prior Year - CA2'!S305&gt;0,('CA2 Detail'!S305-'Prior Year - CA2'!S305)/'Prior Year - CA2'!S305,0)</f>
        <v>0</v>
      </c>
      <c r="T305" s="514">
        <f>IF('Prior Year - CA2'!T305&gt;0,('CA2 Detail'!T305-'Prior Year - CA2'!T305)/'Prior Year - CA2'!T305,0)</f>
        <v>0</v>
      </c>
      <c r="U305" s="514">
        <f>IF('Prior Year - CA2'!U305&gt;0,('CA2 Detail'!U305-'Prior Year - CA2'!U305)/'Prior Year - CA2'!U305,0)</f>
        <v>0</v>
      </c>
      <c r="V305" s="67">
        <v>98</v>
      </c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</row>
    <row r="306" spans="1:40" ht="15.75">
      <c r="A306" s="35" t="s">
        <v>51</v>
      </c>
      <c r="B306" s="514">
        <f>IF('Prior Year - CA2'!B306&gt;0,('CA2 Detail'!B306-'Prior Year - CA2'!B306)/'Prior Year - CA2'!B306,0)</f>
        <v>0</v>
      </c>
      <c r="C306" s="514">
        <f>IF('Prior Year - CA2'!C306&gt;0,('CA2 Detail'!C306-'Prior Year - CA2'!C306)/'Prior Year - CA2'!C306,0)</f>
        <v>0</v>
      </c>
      <c r="D306" s="514">
        <f>IF('Prior Year - CA2'!D306&gt;0,('CA2 Detail'!D306-'Prior Year - CA2'!D306)/'Prior Year - CA2'!D306,0)</f>
        <v>0</v>
      </c>
      <c r="E306" s="514">
        <f>IF('Prior Year - CA2'!E306&gt;0,('CA2 Detail'!E306-'Prior Year - CA2'!E306)/'Prior Year - CA2'!E306,0)</f>
        <v>0</v>
      </c>
      <c r="F306" s="514">
        <f>IF('Prior Year - CA2'!F306&gt;0,('CA2 Detail'!F306-'Prior Year - CA2'!F306)/'Prior Year - CA2'!F306,0)</f>
        <v>0</v>
      </c>
      <c r="G306" s="514">
        <f>IF('Prior Year - CA2'!G306&gt;0,('CA2 Detail'!G306-'Prior Year - CA2'!G306)/'Prior Year - CA2'!G306,0)</f>
        <v>0</v>
      </c>
      <c r="H306" s="515"/>
      <c r="I306" s="514">
        <f>IF('Prior Year - CA2'!I306&gt;0,('CA2 Detail'!I306-'Prior Year - CA2'!I306)/'Prior Year - CA2'!I306,0)</f>
        <v>0</v>
      </c>
      <c r="J306" s="514">
        <f>IF('Prior Year - CA2'!J306&gt;0,('CA2 Detail'!J306-'Prior Year - CA2'!J306)/'Prior Year - CA2'!J306,0)</f>
        <v>0</v>
      </c>
      <c r="K306" s="514">
        <f>IF('Prior Year - CA2'!K306&gt;0,('CA2 Detail'!K306-'Prior Year - CA2'!K306)/'Prior Year - CA2'!K306,0)</f>
        <v>0</v>
      </c>
      <c r="L306" s="514">
        <f>IF('Prior Year - CA2'!L306&gt;0,('CA2 Detail'!L306-'Prior Year - CA2'!L306)/'Prior Year - CA2'!L306,0)</f>
        <v>0</v>
      </c>
      <c r="M306" s="514">
        <f>IF('Prior Year - CA2'!M306&gt;0,('CA2 Detail'!M306-'Prior Year - CA2'!M306)/'Prior Year - CA2'!M306,0)</f>
        <v>0</v>
      </c>
      <c r="N306" s="514">
        <f>IF('Prior Year - CA2'!N306&gt;0,('CA2 Detail'!N306-'Prior Year - CA2'!N306)/'Prior Year - CA2'!N306,0)</f>
        <v>0</v>
      </c>
      <c r="O306" s="514">
        <f>IF('Prior Year - CA2'!O306&gt;0,('CA2 Detail'!O306-'Prior Year - CA2'!O306)/'Prior Year - CA2'!O306,0)</f>
        <v>0</v>
      </c>
      <c r="P306" s="514">
        <f>IF('Prior Year - CA2'!P306&gt;0,('CA2 Detail'!P306-'Prior Year - CA2'!P306)/'Prior Year - CA2'!P306,0)</f>
        <v>0</v>
      </c>
      <c r="Q306" s="514">
        <f>IF('Prior Year - CA2'!Q306&gt;0,('CA2 Detail'!Q306-'Prior Year - CA2'!Q306)/'Prior Year - CA2'!Q306,0)</f>
        <v>0</v>
      </c>
      <c r="R306" s="514">
        <f>IF('Prior Year - CA2'!R306&gt;0,('CA2 Detail'!R306-'Prior Year - CA2'!R306)/'Prior Year - CA2'!R306,0)</f>
        <v>0</v>
      </c>
      <c r="S306" s="514">
        <f>IF('Prior Year - CA2'!S306&gt;0,('CA2 Detail'!S306-'Prior Year - CA2'!S306)/'Prior Year - CA2'!S306,0)</f>
        <v>0</v>
      </c>
      <c r="T306" s="514">
        <f>IF('Prior Year - CA2'!T306&gt;0,('CA2 Detail'!T306-'Prior Year - CA2'!T306)/'Prior Year - CA2'!T306,0)</f>
        <v>0</v>
      </c>
      <c r="U306" s="514">
        <f>IF('Prior Year - CA2'!U306&gt;0,('CA2 Detail'!U306-'Prior Year - CA2'!U306)/'Prior Year - CA2'!U306,0)</f>
        <v>0</v>
      </c>
      <c r="V306" s="67">
        <v>99</v>
      </c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</row>
    <row r="307" spans="1:40" ht="15.75">
      <c r="A307" s="35"/>
      <c r="B307" s="516"/>
      <c r="C307" s="516"/>
      <c r="D307" s="516"/>
      <c r="E307" s="516"/>
      <c r="F307" s="516"/>
      <c r="G307" s="516"/>
      <c r="H307" s="515"/>
      <c r="I307" s="516"/>
      <c r="J307" s="516"/>
      <c r="K307" s="516"/>
      <c r="L307" s="516"/>
      <c r="M307" s="516"/>
      <c r="N307" s="516"/>
      <c r="O307" s="516"/>
      <c r="P307" s="516"/>
      <c r="Q307" s="516"/>
      <c r="R307" s="516"/>
      <c r="S307" s="516"/>
      <c r="T307" s="516"/>
      <c r="U307" s="516"/>
      <c r="V307" s="67">
        <v>100</v>
      </c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</row>
    <row r="308" spans="1:40" ht="15.75">
      <c r="A308" s="860" t="s">
        <v>52</v>
      </c>
      <c r="B308" s="539">
        <f>IF('Prior Year - CA2'!B308&gt;0,('CA2 Detail'!B308-'Prior Year - CA2'!B308)/'Prior Year - CA2'!B308,0)</f>
        <v>0</v>
      </c>
      <c r="C308" s="539">
        <f>IF('Prior Year - CA2'!C308&gt;0,('CA2 Detail'!C308-'Prior Year - CA2'!C308)/'Prior Year - CA2'!C308,0)</f>
        <v>0</v>
      </c>
      <c r="D308" s="539">
        <f>IF('Prior Year - CA2'!D308&gt;0,('CA2 Detail'!D308-'Prior Year - CA2'!D308)/'Prior Year - CA2'!D308,0)</f>
        <v>0</v>
      </c>
      <c r="E308" s="539">
        <f>IF('Prior Year - CA2'!E308&gt;0,('CA2 Detail'!E308-'Prior Year - CA2'!E308)/'Prior Year - CA2'!E308,0)</f>
        <v>0</v>
      </c>
      <c r="F308" s="539">
        <f>IF('Prior Year - CA2'!F308&gt;0,('CA2 Detail'!F308-'Prior Year - CA2'!F308)/'Prior Year - CA2'!F308,0)</f>
        <v>0</v>
      </c>
      <c r="G308" s="539">
        <f>IF('Prior Year - CA2'!G308&gt;0,('CA2 Detail'!G308-'Prior Year - CA2'!G308)/'Prior Year - CA2'!G308,0)</f>
        <v>0</v>
      </c>
      <c r="H308" s="863"/>
      <c r="I308" s="539">
        <f>IF('Prior Year - CA2'!I308&gt;0,('CA2 Detail'!I308-'Prior Year - CA2'!I308)/'Prior Year - CA2'!I308,0)</f>
        <v>0</v>
      </c>
      <c r="J308" s="539">
        <f>IF('Prior Year - CA2'!J308&gt;0,('CA2 Detail'!J308-'Prior Year - CA2'!J308)/'Prior Year - CA2'!J308,0)</f>
        <v>0</v>
      </c>
      <c r="K308" s="539">
        <f>IF('Prior Year - CA2'!K308&gt;0,('CA2 Detail'!K308-'Prior Year - CA2'!K308)/'Prior Year - CA2'!K308,0)</f>
        <v>0</v>
      </c>
      <c r="L308" s="539">
        <f>IF('Prior Year - CA2'!L308&gt;0,('CA2 Detail'!L308-'Prior Year - CA2'!L308)/'Prior Year - CA2'!L308,0)</f>
        <v>0</v>
      </c>
      <c r="M308" s="539">
        <f>IF('Prior Year - CA2'!M308&gt;0,('CA2 Detail'!M308-'Prior Year - CA2'!M308)/'Prior Year - CA2'!M308,0)</f>
        <v>0</v>
      </c>
      <c r="N308" s="539">
        <f>IF('Prior Year - CA2'!N308&gt;0,('CA2 Detail'!N308-'Prior Year - CA2'!N308)/'Prior Year - CA2'!N308,0)</f>
        <v>0</v>
      </c>
      <c r="O308" s="539">
        <f>IF('Prior Year - CA2'!O308&gt;0,('CA2 Detail'!O308-'Prior Year - CA2'!O308)/'Prior Year - CA2'!O308,0)</f>
        <v>0</v>
      </c>
      <c r="P308" s="539">
        <f>IF('Prior Year - CA2'!P308&gt;0,('CA2 Detail'!P308-'Prior Year - CA2'!P308)/'Prior Year - CA2'!P308,0)</f>
        <v>0</v>
      </c>
      <c r="Q308" s="539">
        <f>IF('Prior Year - CA2'!Q308&gt;0,('CA2 Detail'!Q308-'Prior Year - CA2'!Q308)/'Prior Year - CA2'!Q308,0)</f>
        <v>0</v>
      </c>
      <c r="R308" s="539">
        <f>IF('Prior Year - CA2'!R308&gt;0,('CA2 Detail'!R308-'Prior Year - CA2'!R308)/'Prior Year - CA2'!R308,0)</f>
        <v>0</v>
      </c>
      <c r="S308" s="539">
        <f>IF('Prior Year - CA2'!S308&gt;0,('CA2 Detail'!S308-'Prior Year - CA2'!S308)/'Prior Year - CA2'!S308,0)</f>
        <v>0</v>
      </c>
      <c r="T308" s="539">
        <f>IF('Prior Year - CA2'!T308&gt;0,('CA2 Detail'!T308-'Prior Year - CA2'!T308)/'Prior Year - CA2'!T308,0)</f>
        <v>0</v>
      </c>
      <c r="U308" s="539">
        <f>IF('Prior Year - CA2'!U308&gt;0,('CA2 Detail'!U308-'Prior Year - CA2'!U308)/'Prior Year - CA2'!U308,0)</f>
        <v>0</v>
      </c>
      <c r="V308" s="67">
        <v>101</v>
      </c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</row>
    <row r="309" spans="1:40" ht="15.75">
      <c r="A309" s="39"/>
      <c r="B309" s="515"/>
      <c r="C309" s="87"/>
      <c r="D309" s="87"/>
      <c r="E309" s="87"/>
      <c r="F309" s="515"/>
      <c r="G309" s="515"/>
      <c r="H309" s="515"/>
      <c r="I309" s="525"/>
      <c r="J309" s="525"/>
      <c r="K309" s="525"/>
      <c r="L309" s="517"/>
      <c r="M309" s="515"/>
      <c r="N309" s="515"/>
      <c r="O309" s="533"/>
      <c r="P309" s="515"/>
      <c r="Q309" s="87"/>
      <c r="R309" s="87"/>
      <c r="S309" s="87"/>
      <c r="T309" s="87"/>
      <c r="U309" s="515"/>
      <c r="V309" s="67">
        <v>102</v>
      </c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</row>
    <row r="310" spans="1:40" ht="15.75">
      <c r="A310" s="39" t="s">
        <v>53</v>
      </c>
      <c r="B310" s="515"/>
      <c r="C310" s="87"/>
      <c r="D310" s="87"/>
      <c r="E310" s="87"/>
      <c r="F310" s="515"/>
      <c r="G310" s="515"/>
      <c r="H310" s="515"/>
      <c r="I310" s="525"/>
      <c r="J310" s="525"/>
      <c r="K310" s="525"/>
      <c r="L310" s="517"/>
      <c r="M310" s="515"/>
      <c r="N310" s="515"/>
      <c r="O310" s="533"/>
      <c r="P310" s="515"/>
      <c r="Q310" s="87"/>
      <c r="R310" s="87"/>
      <c r="S310" s="87"/>
      <c r="T310" s="87"/>
      <c r="U310" s="515"/>
      <c r="V310" s="67">
        <v>103</v>
      </c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</row>
    <row r="311" spans="1:40">
      <c r="A311" s="938" t="s">
        <v>589</v>
      </c>
      <c r="B311" s="514">
        <f>IF('Prior Year - CA2'!B311&gt;0,('CA2 Detail'!B311-'Prior Year - CA2'!B311)/'Prior Year - CA2'!B311,0)</f>
        <v>0</v>
      </c>
      <c r="C311" s="514">
        <f>IF('Prior Year - CA2'!C311&gt;0,('CA2 Detail'!C311-'Prior Year - CA2'!C311)/'Prior Year - CA2'!C311,0)</f>
        <v>0</v>
      </c>
      <c r="D311" s="514">
        <f>IF('Prior Year - CA2'!D311&gt;0,('CA2 Detail'!D311-'Prior Year - CA2'!D311)/'Prior Year - CA2'!D311,0)</f>
        <v>0</v>
      </c>
      <c r="E311" s="514">
        <f>IF('Prior Year - CA2'!E311&gt;0,('CA2 Detail'!E311-'Prior Year - CA2'!E311)/'Prior Year - CA2'!E311,0)</f>
        <v>0</v>
      </c>
      <c r="F311" s="514">
        <f>IF('Prior Year - CA2'!F311&gt;0,('CA2 Detail'!F311-'Prior Year - CA2'!F311)/'Prior Year - CA2'!F311,0)</f>
        <v>0</v>
      </c>
      <c r="G311" s="514">
        <f>IF('Prior Year - CA2'!G311&gt;0,('CA2 Detail'!G311-'Prior Year - CA2'!G311)/'Prior Year - CA2'!G311,0)</f>
        <v>0</v>
      </c>
      <c r="H311" s="516"/>
      <c r="I311" s="514">
        <f>IF('Prior Year - CA2'!I311&gt;0,('CA2 Detail'!I311-'Prior Year - CA2'!I311)/'Prior Year - CA2'!I311,0)</f>
        <v>0</v>
      </c>
      <c r="J311" s="545" t="s">
        <v>161</v>
      </c>
      <c r="K311" s="514">
        <f>IF('Prior Year - CA2'!K311&gt;0,('CA2 Detail'!K311-'Prior Year - CA2'!K311)/'Prior Year - CA2'!K311,0)</f>
        <v>0</v>
      </c>
      <c r="L311" s="514">
        <f>IF('Prior Year - CA2'!L311&gt;0,('CA2 Detail'!L311-'Prior Year - CA2'!L311)/'Prior Year - CA2'!L311,0)</f>
        <v>0</v>
      </c>
      <c r="M311" s="514">
        <f>IF('Prior Year - CA2'!M311&gt;0,('CA2 Detail'!M311-'Prior Year - CA2'!M311)/'Prior Year - CA2'!M311,0)</f>
        <v>0</v>
      </c>
      <c r="N311" s="514">
        <f>IF('Prior Year - CA2'!N311&gt;0,('CA2 Detail'!N311-'Prior Year - CA2'!N311)/'Prior Year - CA2'!N311,0)</f>
        <v>0</v>
      </c>
      <c r="O311" s="514">
        <f>IF('Prior Year - CA2'!O311&gt;0,('CA2 Detail'!O311-'Prior Year - CA2'!O311)/'Prior Year - CA2'!O311,0)</f>
        <v>0</v>
      </c>
      <c r="P311" s="514">
        <f>IF('Prior Year - CA2'!P311&gt;0,('CA2 Detail'!P311-'Prior Year - CA2'!P311)/'Prior Year - CA2'!P311,0)</f>
        <v>0</v>
      </c>
      <c r="Q311" s="514">
        <f>IF('Prior Year - CA2'!Q311&gt;0,('CA2 Detail'!Q311-'Prior Year - CA2'!Q311)/'Prior Year - CA2'!Q311,0)</f>
        <v>0</v>
      </c>
      <c r="R311" s="514">
        <f>IF('Prior Year - CA2'!R311&gt;0,('CA2 Detail'!R311-'Prior Year - CA2'!R311)/'Prior Year - CA2'!R311,0)</f>
        <v>0</v>
      </c>
      <c r="S311" s="514">
        <f>IF('Prior Year - CA2'!S311&gt;0,('CA2 Detail'!S311-'Prior Year - CA2'!S311)/'Prior Year - CA2'!S311,0)</f>
        <v>0</v>
      </c>
      <c r="T311" s="514">
        <f>IF('Prior Year - CA2'!T311&gt;0,('CA2 Detail'!T311-'Prior Year - CA2'!T311)/'Prior Year - CA2'!T311,0)</f>
        <v>0</v>
      </c>
      <c r="U311" s="514">
        <f>IF('Prior Year - CA2'!U311&gt;0,('CA2 Detail'!U311-'Prior Year - CA2'!U311)/'Prior Year - CA2'!U311,0)</f>
        <v>0</v>
      </c>
      <c r="V311" s="67">
        <v>104</v>
      </c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</row>
    <row r="312" spans="1:40">
      <c r="A312" s="938" t="s">
        <v>411</v>
      </c>
      <c r="B312" s="514">
        <f>IF('Prior Year - CA2'!B312&gt;0,('CA2 Detail'!B312-'Prior Year - CA2'!B312)/'Prior Year - CA2'!B312,0)</f>
        <v>0</v>
      </c>
      <c r="C312" s="514">
        <f>IF('Prior Year - CA2'!C312&gt;0,('CA2 Detail'!C312-'Prior Year - CA2'!C312)/'Prior Year - CA2'!C312,0)</f>
        <v>0</v>
      </c>
      <c r="D312" s="514">
        <f>IF('Prior Year - CA2'!D312&gt;0,('CA2 Detail'!D312-'Prior Year - CA2'!D312)/'Prior Year - CA2'!D312,0)</f>
        <v>0</v>
      </c>
      <c r="E312" s="514">
        <f>IF('Prior Year - CA2'!E312&gt;0,('CA2 Detail'!E312-'Prior Year - CA2'!E312)/'Prior Year - CA2'!E312,0)</f>
        <v>0</v>
      </c>
      <c r="F312" s="514">
        <f>IF('Prior Year - CA2'!F312&gt;0,('CA2 Detail'!F312-'Prior Year - CA2'!F312)/'Prior Year - CA2'!F312,0)</f>
        <v>0</v>
      </c>
      <c r="G312" s="514">
        <f>IF('Prior Year - CA2'!G312&gt;0,('CA2 Detail'!G312-'Prior Year - CA2'!G312)/'Prior Year - CA2'!G312,0)</f>
        <v>0</v>
      </c>
      <c r="H312" s="516"/>
      <c r="I312" s="514">
        <f>IF('Prior Year - CA2'!I312&gt;0,('CA2 Detail'!I312-'Prior Year - CA2'!I312)/'Prior Year - CA2'!I312,0)</f>
        <v>0</v>
      </c>
      <c r="J312" s="545" t="s">
        <v>161</v>
      </c>
      <c r="K312" s="514">
        <f>IF('Prior Year - CA2'!K312&gt;0,('CA2 Detail'!K312-'Prior Year - CA2'!K312)/'Prior Year - CA2'!K312,0)</f>
        <v>0</v>
      </c>
      <c r="L312" s="514">
        <f>IF('Prior Year - CA2'!L312&gt;0,('CA2 Detail'!L312-'Prior Year - CA2'!L312)/'Prior Year - CA2'!L312,0)</f>
        <v>0</v>
      </c>
      <c r="M312" s="514">
        <f>IF('Prior Year - CA2'!M312&gt;0,('CA2 Detail'!M312-'Prior Year - CA2'!M312)/'Prior Year - CA2'!M312,0)</f>
        <v>0</v>
      </c>
      <c r="N312" s="514">
        <f>IF('Prior Year - CA2'!N312&gt;0,('CA2 Detail'!N312-'Prior Year - CA2'!N312)/'Prior Year - CA2'!N312,0)</f>
        <v>0</v>
      </c>
      <c r="O312" s="514">
        <f>IF('Prior Year - CA2'!O312&gt;0,('CA2 Detail'!O312-'Prior Year - CA2'!O312)/'Prior Year - CA2'!O312,0)</f>
        <v>0</v>
      </c>
      <c r="P312" s="514">
        <f>IF('Prior Year - CA2'!P312&gt;0,('CA2 Detail'!P312-'Prior Year - CA2'!P312)/'Prior Year - CA2'!P312,0)</f>
        <v>0</v>
      </c>
      <c r="Q312" s="514">
        <f>IF('Prior Year - CA2'!Q312&gt;0,('CA2 Detail'!Q312-'Prior Year - CA2'!Q312)/'Prior Year - CA2'!Q312,0)</f>
        <v>0</v>
      </c>
      <c r="R312" s="514">
        <f>IF('Prior Year - CA2'!R312&gt;0,('CA2 Detail'!R312-'Prior Year - CA2'!R312)/'Prior Year - CA2'!R312,0)</f>
        <v>0</v>
      </c>
      <c r="S312" s="514">
        <f>IF('Prior Year - CA2'!S312&gt;0,('CA2 Detail'!S312-'Prior Year - CA2'!S312)/'Prior Year - CA2'!S312,0)</f>
        <v>0</v>
      </c>
      <c r="T312" s="514">
        <f>IF('Prior Year - CA2'!T312&gt;0,('CA2 Detail'!T312-'Prior Year - CA2'!T312)/'Prior Year - CA2'!T312,0)</f>
        <v>0</v>
      </c>
      <c r="U312" s="514">
        <f>IF('Prior Year - CA2'!U312&gt;0,('CA2 Detail'!U312-'Prior Year - CA2'!U312)/'Prior Year - CA2'!U312,0)</f>
        <v>0</v>
      </c>
      <c r="V312" s="67">
        <v>105</v>
      </c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</row>
    <row r="313" spans="1:40">
      <c r="A313" s="937" t="s">
        <v>590</v>
      </c>
      <c r="B313" s="514">
        <f>IF('Prior Year - CA2'!B313&gt;0,('CA2 Detail'!B313-'Prior Year - CA2'!B313)/'Prior Year - CA2'!B313,0)</f>
        <v>0</v>
      </c>
      <c r="C313" s="514">
        <f>IF('Prior Year - CA2'!C313&gt;0,('CA2 Detail'!C313-'Prior Year - CA2'!C313)/'Prior Year - CA2'!C313,0)</f>
        <v>0</v>
      </c>
      <c r="D313" s="514">
        <f>IF('Prior Year - CA2'!D313&gt;0,('CA2 Detail'!D313-'Prior Year - CA2'!D313)/'Prior Year - CA2'!D313,0)</f>
        <v>0</v>
      </c>
      <c r="E313" s="514">
        <f>IF('Prior Year - CA2'!E313&gt;0,('CA2 Detail'!E313-'Prior Year - CA2'!E313)/'Prior Year - CA2'!E313,0)</f>
        <v>0</v>
      </c>
      <c r="F313" s="514">
        <f>IF('Prior Year - CA2'!F313&gt;0,('CA2 Detail'!F313-'Prior Year - CA2'!F313)/'Prior Year - CA2'!F313,0)</f>
        <v>0</v>
      </c>
      <c r="G313" s="514">
        <f>IF('Prior Year - CA2'!G313&gt;0,('CA2 Detail'!G313-'Prior Year - CA2'!G313)/'Prior Year - CA2'!G313,0)</f>
        <v>0</v>
      </c>
      <c r="H313" s="516"/>
      <c r="I313" s="514">
        <f>IF('Prior Year - CA2'!I313&gt;0,('CA2 Detail'!I313-'Prior Year - CA2'!I313)/'Prior Year - CA2'!I313,0)</f>
        <v>0</v>
      </c>
      <c r="J313" s="545" t="s">
        <v>161</v>
      </c>
      <c r="K313" s="514">
        <f>IF('Prior Year - CA2'!K313&gt;0,('CA2 Detail'!K313-'Prior Year - CA2'!K313)/'Prior Year - CA2'!K313,0)</f>
        <v>0</v>
      </c>
      <c r="L313" s="514">
        <f>IF('Prior Year - CA2'!L313&gt;0,('CA2 Detail'!L313-'Prior Year - CA2'!L313)/'Prior Year - CA2'!L313,0)</f>
        <v>0</v>
      </c>
      <c r="M313" s="514">
        <f>IF('Prior Year - CA2'!M313&gt;0,('CA2 Detail'!M313-'Prior Year - CA2'!M313)/'Prior Year - CA2'!M313,0)</f>
        <v>0</v>
      </c>
      <c r="N313" s="514">
        <f>IF('Prior Year - CA2'!N313&gt;0,('CA2 Detail'!N313-'Prior Year - CA2'!N313)/'Prior Year - CA2'!N313,0)</f>
        <v>0</v>
      </c>
      <c r="O313" s="514">
        <f>IF('Prior Year - CA2'!O313&gt;0,('CA2 Detail'!O313-'Prior Year - CA2'!O313)/'Prior Year - CA2'!O313,0)</f>
        <v>0</v>
      </c>
      <c r="P313" s="514">
        <f>IF('Prior Year - CA2'!P313&gt;0,('CA2 Detail'!P313-'Prior Year - CA2'!P313)/'Prior Year - CA2'!P313,0)</f>
        <v>0</v>
      </c>
      <c r="Q313" s="514">
        <f>IF('Prior Year - CA2'!Q313&gt;0,('CA2 Detail'!Q313-'Prior Year - CA2'!Q313)/'Prior Year - CA2'!Q313,0)</f>
        <v>0</v>
      </c>
      <c r="R313" s="514">
        <f>IF('Prior Year - CA2'!R313&gt;0,('CA2 Detail'!R313-'Prior Year - CA2'!R313)/'Prior Year - CA2'!R313,0)</f>
        <v>0</v>
      </c>
      <c r="S313" s="514">
        <f>IF('Prior Year - CA2'!S313&gt;0,('CA2 Detail'!S313-'Prior Year - CA2'!S313)/'Prior Year - CA2'!S313,0)</f>
        <v>0</v>
      </c>
      <c r="T313" s="514">
        <f>IF('Prior Year - CA2'!T313&gt;0,('CA2 Detail'!T313-'Prior Year - CA2'!T313)/'Prior Year - CA2'!T313,0)</f>
        <v>0</v>
      </c>
      <c r="U313" s="514">
        <f>IF('Prior Year - CA2'!U313&gt;0,('CA2 Detail'!U313-'Prior Year - CA2'!U313)/'Prior Year - CA2'!U313,0)</f>
        <v>0</v>
      </c>
      <c r="V313" s="67">
        <v>106</v>
      </c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</row>
    <row r="314" spans="1:40">
      <c r="A314" s="936" t="s">
        <v>412</v>
      </c>
      <c r="B314" s="514">
        <f>IF('Prior Year - CA2'!B314&gt;0,('CA2 Detail'!B314-'Prior Year - CA2'!B314)/'Prior Year - CA2'!B314,0)</f>
        <v>0</v>
      </c>
      <c r="C314" s="514">
        <f>IF('Prior Year - CA2'!C314&gt;0,('CA2 Detail'!C314-'Prior Year - CA2'!C314)/'Prior Year - CA2'!C314,0)</f>
        <v>0</v>
      </c>
      <c r="D314" s="514">
        <f>IF('Prior Year - CA2'!D314&gt;0,('CA2 Detail'!D314-'Prior Year - CA2'!D314)/'Prior Year - CA2'!D314,0)</f>
        <v>0</v>
      </c>
      <c r="E314" s="514">
        <f>IF('Prior Year - CA2'!E314&gt;0,('CA2 Detail'!E314-'Prior Year - CA2'!E314)/'Prior Year - CA2'!E314,0)</f>
        <v>0</v>
      </c>
      <c r="F314" s="514">
        <f>IF('Prior Year - CA2'!F314&gt;0,('CA2 Detail'!F314-'Prior Year - CA2'!F314)/'Prior Year - CA2'!F314,0)</f>
        <v>0</v>
      </c>
      <c r="G314" s="514">
        <f>IF('Prior Year - CA2'!G314&gt;0,('CA2 Detail'!G314-'Prior Year - CA2'!G314)/'Prior Year - CA2'!G314,0)</f>
        <v>0</v>
      </c>
      <c r="H314" s="516"/>
      <c r="I314" s="514">
        <f>IF('Prior Year - CA2'!I314&gt;0,('CA2 Detail'!I314-'Prior Year - CA2'!I314)/'Prior Year - CA2'!I314,0)</f>
        <v>0</v>
      </c>
      <c r="J314" s="545" t="s">
        <v>161</v>
      </c>
      <c r="K314" s="514">
        <f>IF('Prior Year - CA2'!K314&gt;0,('CA2 Detail'!K314-'Prior Year - CA2'!K314)/'Prior Year - CA2'!K314,0)</f>
        <v>0</v>
      </c>
      <c r="L314" s="514">
        <f>IF('Prior Year - CA2'!L314&gt;0,('CA2 Detail'!L314-'Prior Year - CA2'!L314)/'Prior Year - CA2'!L314,0)</f>
        <v>0</v>
      </c>
      <c r="M314" s="514">
        <f>IF('Prior Year - CA2'!M314&gt;0,('CA2 Detail'!M314-'Prior Year - CA2'!M314)/'Prior Year - CA2'!M314,0)</f>
        <v>0</v>
      </c>
      <c r="N314" s="514">
        <f>IF('Prior Year - CA2'!N314&gt;0,('CA2 Detail'!N314-'Prior Year - CA2'!N314)/'Prior Year - CA2'!N314,0)</f>
        <v>0</v>
      </c>
      <c r="O314" s="514">
        <f>IF('Prior Year - CA2'!O314&gt;0,('CA2 Detail'!O314-'Prior Year - CA2'!O314)/'Prior Year - CA2'!O314,0)</f>
        <v>0</v>
      </c>
      <c r="P314" s="514">
        <f>IF('Prior Year - CA2'!P314&gt;0,('CA2 Detail'!P314-'Prior Year - CA2'!P314)/'Prior Year - CA2'!P314,0)</f>
        <v>0</v>
      </c>
      <c r="Q314" s="514">
        <f>IF('Prior Year - CA2'!Q314&gt;0,('CA2 Detail'!Q314-'Prior Year - CA2'!Q314)/'Prior Year - CA2'!Q314,0)</f>
        <v>0</v>
      </c>
      <c r="R314" s="514">
        <f>IF('Prior Year - CA2'!R314&gt;0,('CA2 Detail'!R314-'Prior Year - CA2'!R314)/'Prior Year - CA2'!R314,0)</f>
        <v>0</v>
      </c>
      <c r="S314" s="514">
        <f>IF('Prior Year - CA2'!S314&gt;0,('CA2 Detail'!S314-'Prior Year - CA2'!S314)/'Prior Year - CA2'!S314,0)</f>
        <v>0</v>
      </c>
      <c r="T314" s="514">
        <f>IF('Prior Year - CA2'!T314&gt;0,('CA2 Detail'!T314-'Prior Year - CA2'!T314)/'Prior Year - CA2'!T314,0)</f>
        <v>0</v>
      </c>
      <c r="U314" s="514">
        <f>IF('Prior Year - CA2'!U314&gt;0,('CA2 Detail'!U314-'Prior Year - CA2'!U314)/'Prior Year - CA2'!U314,0)</f>
        <v>0</v>
      </c>
      <c r="V314" s="67">
        <v>107</v>
      </c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</row>
    <row r="315" spans="1:40" ht="15.75">
      <c r="A315" s="39"/>
      <c r="B315" s="509"/>
      <c r="C315" s="510"/>
      <c r="D315" s="510"/>
      <c r="E315" s="510"/>
      <c r="F315" s="509"/>
      <c r="G315" s="509"/>
      <c r="H315" s="509"/>
      <c r="I315" s="527"/>
      <c r="J315" s="527"/>
      <c r="K315" s="527"/>
      <c r="L315" s="512"/>
      <c r="M315" s="509"/>
      <c r="N315" s="509"/>
      <c r="O315" s="542"/>
      <c r="P315" s="509"/>
      <c r="Q315" s="510"/>
      <c r="R315" s="510"/>
      <c r="S315" s="510"/>
      <c r="T315" s="510"/>
      <c r="U315" s="509"/>
      <c r="V315" s="67">
        <v>108</v>
      </c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</row>
    <row r="316" spans="1:40" ht="15.75">
      <c r="A316" s="860" t="s">
        <v>57</v>
      </c>
      <c r="B316" s="539">
        <f>IF('Prior Year - CA2'!B316&gt;0,('CA2 Detail'!B316-'Prior Year - CA2'!B316)/'Prior Year - CA2'!B316,0)</f>
        <v>0</v>
      </c>
      <c r="C316" s="539">
        <f>IF('Prior Year - CA2'!C316&gt;0,('CA2 Detail'!C316-'Prior Year - CA2'!C316)/'Prior Year - CA2'!C316,0)</f>
        <v>0</v>
      </c>
      <c r="D316" s="539">
        <f>IF('Prior Year - CA2'!D316&gt;0,('CA2 Detail'!D316-'Prior Year - CA2'!D316)/'Prior Year - CA2'!D316,0)</f>
        <v>0</v>
      </c>
      <c r="E316" s="539">
        <f>IF('Prior Year - CA2'!E316&gt;0,('CA2 Detail'!E316-'Prior Year - CA2'!E316)/'Prior Year - CA2'!E316,0)</f>
        <v>0</v>
      </c>
      <c r="F316" s="539">
        <f>IF('Prior Year - CA2'!F316&gt;0,('CA2 Detail'!F316-'Prior Year - CA2'!F316)/'Prior Year - CA2'!F316,0)</f>
        <v>0</v>
      </c>
      <c r="G316" s="539">
        <f>IF('Prior Year - CA2'!G316&gt;0,('CA2 Detail'!G316-'Prior Year - CA2'!G316)/'Prior Year - CA2'!G316,0)</f>
        <v>0</v>
      </c>
      <c r="H316" s="863"/>
      <c r="I316" s="539">
        <f>IF('Prior Year - CA2'!I316&gt;0,('CA2 Detail'!I316-'Prior Year - CA2'!I316)/'Prior Year - CA2'!I316,0)</f>
        <v>0</v>
      </c>
      <c r="J316" s="864" t="s">
        <v>161</v>
      </c>
      <c r="K316" s="539">
        <f>IF('Prior Year - CA2'!K316&gt;0,('CA2 Detail'!K316-'Prior Year - CA2'!K316)/'Prior Year - CA2'!K316,0)</f>
        <v>0</v>
      </c>
      <c r="L316" s="539">
        <f>IF('Prior Year - CA2'!L316&gt;0,('CA2 Detail'!L316-'Prior Year - CA2'!L316)/'Prior Year - CA2'!L316,0)</f>
        <v>0</v>
      </c>
      <c r="M316" s="539">
        <f>IF('Prior Year - CA2'!M316&gt;0,('CA2 Detail'!M316-'Prior Year - CA2'!M316)/'Prior Year - CA2'!M316,0)</f>
        <v>0</v>
      </c>
      <c r="N316" s="539">
        <f>IF('Prior Year - CA2'!N316&gt;0,('CA2 Detail'!N316-'Prior Year - CA2'!N316)/'Prior Year - CA2'!N316,0)</f>
        <v>0</v>
      </c>
      <c r="O316" s="539">
        <f>IF('Prior Year - CA2'!O316&gt;0,('CA2 Detail'!O316-'Prior Year - CA2'!O316)/'Prior Year - CA2'!O316,0)</f>
        <v>0</v>
      </c>
      <c r="P316" s="539">
        <f>IF('Prior Year - CA2'!P316&gt;0,('CA2 Detail'!P316-'Prior Year - CA2'!P316)/'Prior Year - CA2'!P316,0)</f>
        <v>0</v>
      </c>
      <c r="Q316" s="539">
        <f>IF('Prior Year - CA2'!Q316&gt;0,('CA2 Detail'!Q316-'Prior Year - CA2'!Q316)/'Prior Year - CA2'!Q316,0)</f>
        <v>0</v>
      </c>
      <c r="R316" s="539">
        <f>IF('Prior Year - CA2'!R316&gt;0,('CA2 Detail'!R316-'Prior Year - CA2'!R316)/'Prior Year - CA2'!R316,0)</f>
        <v>0</v>
      </c>
      <c r="S316" s="539">
        <f>IF('Prior Year - CA2'!S316&gt;0,('CA2 Detail'!S316-'Prior Year - CA2'!S316)/'Prior Year - CA2'!S316,0)</f>
        <v>0</v>
      </c>
      <c r="T316" s="539">
        <f>IF('Prior Year - CA2'!T316&gt;0,('CA2 Detail'!T316-'Prior Year - CA2'!T316)/'Prior Year - CA2'!T316,0)</f>
        <v>0</v>
      </c>
      <c r="U316" s="539">
        <f>IF('Prior Year - CA2'!U316&gt;0,('CA2 Detail'!U316-'Prior Year - CA2'!U316)/'Prior Year - CA2'!U316,0)</f>
        <v>0</v>
      </c>
      <c r="V316" s="67">
        <v>109</v>
      </c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</row>
    <row r="317" spans="1:40" ht="15.75">
      <c r="A317" s="39"/>
      <c r="B317" s="515"/>
      <c r="C317" s="87"/>
      <c r="D317" s="87"/>
      <c r="E317" s="87"/>
      <c r="F317" s="515"/>
      <c r="G317" s="515"/>
      <c r="H317" s="515"/>
      <c r="I317" s="525"/>
      <c r="J317" s="525"/>
      <c r="K317" s="525"/>
      <c r="L317" s="517"/>
      <c r="M317" s="515"/>
      <c r="N317" s="515"/>
      <c r="O317" s="533"/>
      <c r="P317" s="515"/>
      <c r="Q317" s="87"/>
      <c r="R317" s="87"/>
      <c r="S317" s="87"/>
      <c r="T317" s="87"/>
      <c r="U317" s="515"/>
      <c r="V317" s="67">
        <v>110</v>
      </c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</row>
    <row r="318" spans="1:40" ht="15.75">
      <c r="A318" s="39" t="s">
        <v>58</v>
      </c>
      <c r="B318" s="515"/>
      <c r="C318" s="87"/>
      <c r="D318" s="87"/>
      <c r="E318" s="87"/>
      <c r="F318" s="515"/>
      <c r="G318" s="515"/>
      <c r="H318" s="515"/>
      <c r="I318" s="525"/>
      <c r="J318" s="525"/>
      <c r="K318" s="525"/>
      <c r="L318" s="517"/>
      <c r="M318" s="515"/>
      <c r="N318" s="515"/>
      <c r="O318" s="533"/>
      <c r="P318" s="515"/>
      <c r="Q318" s="87"/>
      <c r="R318" s="87"/>
      <c r="S318" s="87"/>
      <c r="T318" s="87"/>
      <c r="U318" s="515"/>
      <c r="V318" s="67">
        <v>111</v>
      </c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</row>
    <row r="319" spans="1:40">
      <c r="A319" s="35" t="s">
        <v>59</v>
      </c>
      <c r="B319" s="514">
        <f>IF('Prior Year - CA2'!B319&gt;0,('CA2 Detail'!B319-'Prior Year - CA2'!B319)/'Prior Year - CA2'!B319,0)</f>
        <v>0</v>
      </c>
      <c r="C319" s="514">
        <f>IF('Prior Year - CA2'!C319&gt;0,('CA2 Detail'!C319-'Prior Year - CA2'!C319)/'Prior Year - CA2'!C319,0)</f>
        <v>0</v>
      </c>
      <c r="D319" s="514">
        <f>IF('Prior Year - CA2'!D319&gt;0,('CA2 Detail'!D319-'Prior Year - CA2'!D319)/'Prior Year - CA2'!D319,0)</f>
        <v>0</v>
      </c>
      <c r="E319" s="514">
        <f>IF('Prior Year - CA2'!E319&gt;0,('CA2 Detail'!E319-'Prior Year - CA2'!E319)/'Prior Year - CA2'!E319,0)</f>
        <v>0</v>
      </c>
      <c r="F319" s="514">
        <f>IF('Prior Year - CA2'!F319&gt;0,('CA2 Detail'!F319-'Prior Year - CA2'!F319)/'Prior Year - CA2'!F319,0)</f>
        <v>0</v>
      </c>
      <c r="G319" s="514">
        <f>IF('Prior Year - CA2'!G319&gt;0,('CA2 Detail'!G319-'Prior Year - CA2'!G319)/'Prior Year - CA2'!G319,0)</f>
        <v>0</v>
      </c>
      <c r="H319" s="516"/>
      <c r="I319" s="514">
        <f>IF('Prior Year - CA2'!I319&gt;0,('CA2 Detail'!I319-'Prior Year - CA2'!I319)/'Prior Year - CA2'!I319,0)</f>
        <v>0</v>
      </c>
      <c r="J319" s="514">
        <f>IF('Prior Year - CA2'!J319&gt;0,('CA2 Detail'!J319-'Prior Year - CA2'!J319)/'Prior Year - CA2'!J319,0)</f>
        <v>0</v>
      </c>
      <c r="K319" s="514">
        <f>IF('Prior Year - CA2'!K319&gt;0,('CA2 Detail'!K319-'Prior Year - CA2'!K319)/'Prior Year - CA2'!K319,0)</f>
        <v>0</v>
      </c>
      <c r="L319" s="514">
        <f>IF('Prior Year - CA2'!L319&gt;0,('CA2 Detail'!L319-'Prior Year - CA2'!L319)/'Prior Year - CA2'!L319,0)</f>
        <v>0</v>
      </c>
      <c r="M319" s="514">
        <f>IF('Prior Year - CA2'!M319&gt;0,('CA2 Detail'!M319-'Prior Year - CA2'!M319)/'Prior Year - CA2'!M319,0)</f>
        <v>0</v>
      </c>
      <c r="N319" s="514">
        <f>IF('Prior Year - CA2'!N319&gt;0,('CA2 Detail'!N319-'Prior Year - CA2'!N319)/'Prior Year - CA2'!N319,0)</f>
        <v>0</v>
      </c>
      <c r="O319" s="514">
        <f>IF('Prior Year - CA2'!O319&gt;0,('CA2 Detail'!O319-'Prior Year - CA2'!O319)/'Prior Year - CA2'!O319,0)</f>
        <v>0</v>
      </c>
      <c r="P319" s="514">
        <f>IF('Prior Year - CA2'!P319&gt;0,('CA2 Detail'!P319-'Prior Year - CA2'!P319)/'Prior Year - CA2'!P319,0)</f>
        <v>0</v>
      </c>
      <c r="Q319" s="514">
        <f>IF('Prior Year - CA2'!Q319&gt;0,('CA2 Detail'!Q319-'Prior Year - CA2'!Q319)/'Prior Year - CA2'!Q319,0)</f>
        <v>0</v>
      </c>
      <c r="R319" s="514">
        <f>IF('Prior Year - CA2'!R319&gt;0,('CA2 Detail'!R319-'Prior Year - CA2'!R319)/'Prior Year - CA2'!R319,0)</f>
        <v>0</v>
      </c>
      <c r="S319" s="514">
        <f>IF('Prior Year - CA2'!S319&gt;0,('CA2 Detail'!S319-'Prior Year - CA2'!S319)/'Prior Year - CA2'!S319,0)</f>
        <v>0</v>
      </c>
      <c r="T319" s="514">
        <f>IF('Prior Year - CA2'!T319&gt;0,('CA2 Detail'!T319-'Prior Year - CA2'!T319)/'Prior Year - CA2'!T319,0)</f>
        <v>0</v>
      </c>
      <c r="U319" s="514">
        <f>IF('Prior Year - CA2'!U319&gt;0,('CA2 Detail'!U319-'Prior Year - CA2'!U319)/'Prior Year - CA2'!U319,0)</f>
        <v>0</v>
      </c>
      <c r="V319" s="67">
        <v>112</v>
      </c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</row>
    <row r="320" spans="1:40">
      <c r="A320" s="35" t="s">
        <v>60</v>
      </c>
      <c r="B320" s="514">
        <f>IF('Prior Year - CA2'!B320&gt;0,('CA2 Detail'!B320-'Prior Year - CA2'!B320)/'Prior Year - CA2'!B320,0)</f>
        <v>0</v>
      </c>
      <c r="C320" s="514">
        <f>IF('Prior Year - CA2'!C320&gt;0,('CA2 Detail'!C320-'Prior Year - CA2'!C320)/'Prior Year - CA2'!C320,0)</f>
        <v>0</v>
      </c>
      <c r="D320" s="514">
        <f>IF('Prior Year - CA2'!D320&gt;0,('CA2 Detail'!D320-'Prior Year - CA2'!D320)/'Prior Year - CA2'!D320,0)</f>
        <v>0</v>
      </c>
      <c r="E320" s="514">
        <f>IF('Prior Year - CA2'!E320&gt;0,('CA2 Detail'!E320-'Prior Year - CA2'!E320)/'Prior Year - CA2'!E320,0)</f>
        <v>0</v>
      </c>
      <c r="F320" s="514">
        <f>IF('Prior Year - CA2'!F320&gt;0,('CA2 Detail'!F320-'Prior Year - CA2'!F320)/'Prior Year - CA2'!F320,0)</f>
        <v>0</v>
      </c>
      <c r="G320" s="514">
        <f>IF('Prior Year - CA2'!G320&gt;0,('CA2 Detail'!G320-'Prior Year - CA2'!G320)/'Prior Year - CA2'!G320,0)</f>
        <v>0</v>
      </c>
      <c r="H320" s="516"/>
      <c r="I320" s="514">
        <f>IF('Prior Year - CA2'!I320&gt;0,('CA2 Detail'!I320-'Prior Year - CA2'!I320)/'Prior Year - CA2'!I320,0)</f>
        <v>0</v>
      </c>
      <c r="J320" s="514">
        <f>IF('Prior Year - CA2'!J320&gt;0,('CA2 Detail'!J320-'Prior Year - CA2'!J320)/'Prior Year - CA2'!J320,0)</f>
        <v>0</v>
      </c>
      <c r="K320" s="514">
        <f>IF('Prior Year - CA2'!K320&gt;0,('CA2 Detail'!K320-'Prior Year - CA2'!K320)/'Prior Year - CA2'!K320,0)</f>
        <v>0</v>
      </c>
      <c r="L320" s="514">
        <f>IF('Prior Year - CA2'!L320&gt;0,('CA2 Detail'!L320-'Prior Year - CA2'!L320)/'Prior Year - CA2'!L320,0)</f>
        <v>0</v>
      </c>
      <c r="M320" s="514">
        <f>IF('Prior Year - CA2'!M320&gt;0,('CA2 Detail'!M320-'Prior Year - CA2'!M320)/'Prior Year - CA2'!M320,0)</f>
        <v>0</v>
      </c>
      <c r="N320" s="514">
        <f>IF('Prior Year - CA2'!N320&gt;0,('CA2 Detail'!N320-'Prior Year - CA2'!N320)/'Prior Year - CA2'!N320,0)</f>
        <v>0</v>
      </c>
      <c r="O320" s="514">
        <f>IF('Prior Year - CA2'!O320&gt;0,('CA2 Detail'!O320-'Prior Year - CA2'!O320)/'Prior Year - CA2'!O320,0)</f>
        <v>0</v>
      </c>
      <c r="P320" s="514">
        <f>IF('Prior Year - CA2'!P320&gt;0,('CA2 Detail'!P320-'Prior Year - CA2'!P320)/'Prior Year - CA2'!P320,0)</f>
        <v>0</v>
      </c>
      <c r="Q320" s="514">
        <f>IF('Prior Year - CA2'!Q320&gt;0,('CA2 Detail'!Q320-'Prior Year - CA2'!Q320)/'Prior Year - CA2'!Q320,0)</f>
        <v>0</v>
      </c>
      <c r="R320" s="514">
        <f>IF('Prior Year - CA2'!R320&gt;0,('CA2 Detail'!R320-'Prior Year - CA2'!R320)/'Prior Year - CA2'!R320,0)</f>
        <v>0</v>
      </c>
      <c r="S320" s="514">
        <f>IF('Prior Year - CA2'!S320&gt;0,('CA2 Detail'!S320-'Prior Year - CA2'!S320)/'Prior Year - CA2'!S320,0)</f>
        <v>0</v>
      </c>
      <c r="T320" s="514">
        <f>IF('Prior Year - CA2'!T320&gt;0,('CA2 Detail'!T320-'Prior Year - CA2'!T320)/'Prior Year - CA2'!T320,0)</f>
        <v>0</v>
      </c>
      <c r="U320" s="514">
        <f>IF('Prior Year - CA2'!U320&gt;0,('CA2 Detail'!U320-'Prior Year - CA2'!U320)/'Prior Year - CA2'!U320,0)</f>
        <v>0</v>
      </c>
      <c r="V320" s="67">
        <v>113</v>
      </c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</row>
    <row r="321" spans="1:40">
      <c r="A321" s="35" t="s">
        <v>61</v>
      </c>
      <c r="B321" s="514">
        <f>IF('Prior Year - CA2'!B321&gt;0,('CA2 Detail'!B321-'Prior Year - CA2'!B321)/'Prior Year - CA2'!B321,0)</f>
        <v>0</v>
      </c>
      <c r="C321" s="514">
        <f>IF('Prior Year - CA2'!C321&gt;0,('CA2 Detail'!C321-'Prior Year - CA2'!C321)/'Prior Year - CA2'!C321,0)</f>
        <v>0</v>
      </c>
      <c r="D321" s="514">
        <f>IF('Prior Year - CA2'!D321&gt;0,('CA2 Detail'!D321-'Prior Year - CA2'!D321)/'Prior Year - CA2'!D321,0)</f>
        <v>0</v>
      </c>
      <c r="E321" s="514">
        <f>IF('Prior Year - CA2'!E321&gt;0,('CA2 Detail'!E321-'Prior Year - CA2'!E321)/'Prior Year - CA2'!E321,0)</f>
        <v>0</v>
      </c>
      <c r="F321" s="514">
        <f>IF('Prior Year - CA2'!F321&gt;0,('CA2 Detail'!F321-'Prior Year - CA2'!F321)/'Prior Year - CA2'!F321,0)</f>
        <v>0</v>
      </c>
      <c r="G321" s="514">
        <f>IF('Prior Year - CA2'!G321&gt;0,('CA2 Detail'!G321-'Prior Year - CA2'!G321)/'Prior Year - CA2'!G321,0)</f>
        <v>0</v>
      </c>
      <c r="H321" s="516"/>
      <c r="I321" s="514">
        <f>IF('Prior Year - CA2'!I321&gt;0,('CA2 Detail'!I321-'Prior Year - CA2'!I321)/'Prior Year - CA2'!I321,0)</f>
        <v>0</v>
      </c>
      <c r="J321" s="514">
        <f>IF('Prior Year - CA2'!J321&gt;0,('CA2 Detail'!J321-'Prior Year - CA2'!J321)/'Prior Year - CA2'!J321,0)</f>
        <v>0</v>
      </c>
      <c r="K321" s="514">
        <f>IF('Prior Year - CA2'!K321&gt;0,('CA2 Detail'!K321-'Prior Year - CA2'!K321)/'Prior Year - CA2'!K321,0)</f>
        <v>0</v>
      </c>
      <c r="L321" s="514">
        <f>IF('Prior Year - CA2'!L321&gt;0,('CA2 Detail'!L321-'Prior Year - CA2'!L321)/'Prior Year - CA2'!L321,0)</f>
        <v>0</v>
      </c>
      <c r="M321" s="514">
        <f>IF('Prior Year - CA2'!M321&gt;0,('CA2 Detail'!M321-'Prior Year - CA2'!M321)/'Prior Year - CA2'!M321,0)</f>
        <v>0</v>
      </c>
      <c r="N321" s="514">
        <f>IF('Prior Year - CA2'!N321&gt;0,('CA2 Detail'!N321-'Prior Year - CA2'!N321)/'Prior Year - CA2'!N321,0)</f>
        <v>0</v>
      </c>
      <c r="O321" s="514">
        <f>IF('Prior Year - CA2'!O321&gt;0,('CA2 Detail'!O321-'Prior Year - CA2'!O321)/'Prior Year - CA2'!O321,0)</f>
        <v>0</v>
      </c>
      <c r="P321" s="514">
        <f>IF('Prior Year - CA2'!P321&gt;0,('CA2 Detail'!P321-'Prior Year - CA2'!P321)/'Prior Year - CA2'!P321,0)</f>
        <v>0</v>
      </c>
      <c r="Q321" s="514">
        <f>IF('Prior Year - CA2'!Q321&gt;0,('CA2 Detail'!Q321-'Prior Year - CA2'!Q321)/'Prior Year - CA2'!Q321,0)</f>
        <v>0</v>
      </c>
      <c r="R321" s="514">
        <f>IF('Prior Year - CA2'!R321&gt;0,('CA2 Detail'!R321-'Prior Year - CA2'!R321)/'Prior Year - CA2'!R321,0)</f>
        <v>0</v>
      </c>
      <c r="S321" s="514">
        <f>IF('Prior Year - CA2'!S321&gt;0,('CA2 Detail'!S321-'Prior Year - CA2'!S321)/'Prior Year - CA2'!S321,0)</f>
        <v>0</v>
      </c>
      <c r="T321" s="514">
        <f>IF('Prior Year - CA2'!T321&gt;0,('CA2 Detail'!T321-'Prior Year - CA2'!T321)/'Prior Year - CA2'!T321,0)</f>
        <v>0</v>
      </c>
      <c r="U321" s="514">
        <f>IF('Prior Year - CA2'!U321&gt;0,('CA2 Detail'!U321-'Prior Year - CA2'!U321)/'Prior Year - CA2'!U321,0)</f>
        <v>0</v>
      </c>
      <c r="V321" s="67">
        <v>114</v>
      </c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</row>
    <row r="322" spans="1:40">
      <c r="A322" s="35" t="s">
        <v>62</v>
      </c>
      <c r="B322" s="514">
        <f>IF('Prior Year - CA2'!B322&gt;0,('CA2 Detail'!B322-'Prior Year - CA2'!B322)/'Prior Year - CA2'!B322,0)</f>
        <v>0</v>
      </c>
      <c r="C322" s="514">
        <f>IF('Prior Year - CA2'!C322&gt;0,('CA2 Detail'!C322-'Prior Year - CA2'!C322)/'Prior Year - CA2'!C322,0)</f>
        <v>0</v>
      </c>
      <c r="D322" s="514">
        <f>IF('Prior Year - CA2'!D322&gt;0,('CA2 Detail'!D322-'Prior Year - CA2'!D322)/'Prior Year - CA2'!D322,0)</f>
        <v>0</v>
      </c>
      <c r="E322" s="514">
        <f>IF('Prior Year - CA2'!E322&gt;0,('CA2 Detail'!E322-'Prior Year - CA2'!E322)/'Prior Year - CA2'!E322,0)</f>
        <v>0</v>
      </c>
      <c r="F322" s="514">
        <f>IF('Prior Year - CA2'!F322&gt;0,('CA2 Detail'!F322-'Prior Year - CA2'!F322)/'Prior Year - CA2'!F322,0)</f>
        <v>0</v>
      </c>
      <c r="G322" s="514">
        <f>IF('Prior Year - CA2'!G322&gt;0,('CA2 Detail'!G322-'Prior Year - CA2'!G322)/'Prior Year - CA2'!G322,0)</f>
        <v>0</v>
      </c>
      <c r="H322" s="516"/>
      <c r="I322" s="514">
        <f>IF('Prior Year - CA2'!I322&gt;0,('CA2 Detail'!I322-'Prior Year - CA2'!I322)/'Prior Year - CA2'!I322,0)</f>
        <v>0</v>
      </c>
      <c r="J322" s="514">
        <f>IF('Prior Year - CA2'!J322&gt;0,('CA2 Detail'!J322-'Prior Year - CA2'!J322)/'Prior Year - CA2'!J322,0)</f>
        <v>0</v>
      </c>
      <c r="K322" s="514">
        <f>IF('Prior Year - CA2'!K322&gt;0,('CA2 Detail'!K322-'Prior Year - CA2'!K322)/'Prior Year - CA2'!K322,0)</f>
        <v>0</v>
      </c>
      <c r="L322" s="514">
        <f>IF('Prior Year - CA2'!L322&gt;0,('CA2 Detail'!L322-'Prior Year - CA2'!L322)/'Prior Year - CA2'!L322,0)</f>
        <v>0</v>
      </c>
      <c r="M322" s="514">
        <f>IF('Prior Year - CA2'!M322&gt;0,('CA2 Detail'!M322-'Prior Year - CA2'!M322)/'Prior Year - CA2'!M322,0)</f>
        <v>0</v>
      </c>
      <c r="N322" s="514">
        <f>IF('Prior Year - CA2'!N322&gt;0,('CA2 Detail'!N322-'Prior Year - CA2'!N322)/'Prior Year - CA2'!N322,0)</f>
        <v>0</v>
      </c>
      <c r="O322" s="514">
        <f>IF('Prior Year - CA2'!O322&gt;0,('CA2 Detail'!O322-'Prior Year - CA2'!O322)/'Prior Year - CA2'!O322,0)</f>
        <v>0</v>
      </c>
      <c r="P322" s="514">
        <f>IF('Prior Year - CA2'!P322&gt;0,('CA2 Detail'!P322-'Prior Year - CA2'!P322)/'Prior Year - CA2'!P322,0)</f>
        <v>0</v>
      </c>
      <c r="Q322" s="514">
        <f>IF('Prior Year - CA2'!Q322&gt;0,('CA2 Detail'!Q322-'Prior Year - CA2'!Q322)/'Prior Year - CA2'!Q322,0)</f>
        <v>0</v>
      </c>
      <c r="R322" s="514">
        <f>IF('Prior Year - CA2'!R322&gt;0,('CA2 Detail'!R322-'Prior Year - CA2'!R322)/'Prior Year - CA2'!R322,0)</f>
        <v>0</v>
      </c>
      <c r="S322" s="514">
        <f>IF('Prior Year - CA2'!S322&gt;0,('CA2 Detail'!S322-'Prior Year - CA2'!S322)/'Prior Year - CA2'!S322,0)</f>
        <v>0</v>
      </c>
      <c r="T322" s="514">
        <f>IF('Prior Year - CA2'!T322&gt;0,('CA2 Detail'!T322-'Prior Year - CA2'!T322)/'Prior Year - CA2'!T322,0)</f>
        <v>0</v>
      </c>
      <c r="U322" s="514">
        <f>IF('Prior Year - CA2'!U322&gt;0,('CA2 Detail'!U322-'Prior Year - CA2'!U322)/'Prior Year - CA2'!U322,0)</f>
        <v>0</v>
      </c>
      <c r="V322" s="67">
        <v>115</v>
      </c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</row>
    <row r="323" spans="1:40" ht="15.75">
      <c r="A323" s="39"/>
      <c r="B323" s="546"/>
      <c r="C323" s="510"/>
      <c r="D323" s="510"/>
      <c r="E323" s="510"/>
      <c r="F323" s="509"/>
      <c r="G323" s="509"/>
      <c r="H323" s="509"/>
      <c r="I323" s="527"/>
      <c r="J323" s="527"/>
      <c r="K323" s="527"/>
      <c r="L323" s="527"/>
      <c r="M323" s="509"/>
      <c r="N323" s="509"/>
      <c r="O323" s="542"/>
      <c r="P323" s="509"/>
      <c r="Q323" s="510"/>
      <c r="R323" s="510"/>
      <c r="S323" s="510"/>
      <c r="T323" s="510"/>
      <c r="U323" s="546"/>
      <c r="V323" s="67">
        <v>116</v>
      </c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</row>
    <row r="324" spans="1:40" ht="15.75">
      <c r="A324" s="860" t="s">
        <v>63</v>
      </c>
      <c r="B324" s="539">
        <f>IF('Prior Year - CA2'!B324&gt;0,('CA2 Detail'!B324-'Prior Year - CA2'!B324)/'Prior Year - CA2'!B324,0)</f>
        <v>0</v>
      </c>
      <c r="C324" s="539">
        <f>IF('Prior Year - CA2'!C324&gt;0,('CA2 Detail'!C324-'Prior Year - CA2'!C324)/'Prior Year - CA2'!C324,0)</f>
        <v>0</v>
      </c>
      <c r="D324" s="539">
        <f>IF('Prior Year - CA2'!D324&gt;0,('CA2 Detail'!D324-'Prior Year - CA2'!D324)/'Prior Year - CA2'!D324,0)</f>
        <v>0</v>
      </c>
      <c r="E324" s="539">
        <f>IF('Prior Year - CA2'!E324&gt;0,('CA2 Detail'!E324-'Prior Year - CA2'!E324)/'Prior Year - CA2'!E324,0)</f>
        <v>0</v>
      </c>
      <c r="F324" s="539">
        <f>IF('Prior Year - CA2'!F324&gt;0,('CA2 Detail'!F324-'Prior Year - CA2'!F324)/'Prior Year - CA2'!F324,0)</f>
        <v>0</v>
      </c>
      <c r="G324" s="539">
        <f>IF('Prior Year - CA2'!G324&gt;0,('CA2 Detail'!G324-'Prior Year - CA2'!G324)/'Prior Year - CA2'!G324,0)</f>
        <v>0</v>
      </c>
      <c r="H324" s="863"/>
      <c r="I324" s="539">
        <f>IF('Prior Year - CA2'!I324&gt;0,('CA2 Detail'!I324-'Prior Year - CA2'!I324)/'Prior Year - CA2'!I324,0)</f>
        <v>0</v>
      </c>
      <c r="J324" s="539">
        <f>IF('Prior Year - CA2'!J324&gt;0,('CA2 Detail'!J324-'Prior Year - CA2'!J324)/'Prior Year - CA2'!J324,0)</f>
        <v>0</v>
      </c>
      <c r="K324" s="539">
        <f>IF('Prior Year - CA2'!K324&gt;0,('CA2 Detail'!K324-'Prior Year - CA2'!K324)/'Prior Year - CA2'!K324,0)</f>
        <v>0</v>
      </c>
      <c r="L324" s="539">
        <f>IF('Prior Year - CA2'!L324&gt;0,('CA2 Detail'!L324-'Prior Year - CA2'!L324)/'Prior Year - CA2'!L324,0)</f>
        <v>0</v>
      </c>
      <c r="M324" s="539">
        <f>IF('Prior Year - CA2'!M324&gt;0,('CA2 Detail'!M324-'Prior Year - CA2'!M324)/'Prior Year - CA2'!M324,0)</f>
        <v>0</v>
      </c>
      <c r="N324" s="539">
        <f>IF('Prior Year - CA2'!N324&gt;0,('CA2 Detail'!N324-'Prior Year - CA2'!N324)/'Prior Year - CA2'!N324,0)</f>
        <v>0</v>
      </c>
      <c r="O324" s="539">
        <f>IF('Prior Year - CA2'!O324&gt;0,('CA2 Detail'!O324-'Prior Year - CA2'!O324)/'Prior Year - CA2'!O324,0)</f>
        <v>0</v>
      </c>
      <c r="P324" s="539">
        <f>IF('Prior Year - CA2'!P324&gt;0,('CA2 Detail'!P324-'Prior Year - CA2'!P324)/'Prior Year - CA2'!P324,0)</f>
        <v>0</v>
      </c>
      <c r="Q324" s="539">
        <f>IF('Prior Year - CA2'!Q324&gt;0,('CA2 Detail'!Q324-'Prior Year - CA2'!Q324)/'Prior Year - CA2'!Q324,0)</f>
        <v>0</v>
      </c>
      <c r="R324" s="539">
        <f>IF('Prior Year - CA2'!R324&gt;0,('CA2 Detail'!R324-'Prior Year - CA2'!R324)/'Prior Year - CA2'!R324,0)</f>
        <v>0</v>
      </c>
      <c r="S324" s="539">
        <f>IF('Prior Year - CA2'!S324&gt;0,('CA2 Detail'!S324-'Prior Year - CA2'!S324)/'Prior Year - CA2'!S324,0)</f>
        <v>0</v>
      </c>
      <c r="T324" s="539">
        <f>IF('Prior Year - CA2'!T324&gt;0,('CA2 Detail'!T324-'Prior Year - CA2'!T324)/'Prior Year - CA2'!T324,0)</f>
        <v>0</v>
      </c>
      <c r="U324" s="539">
        <f>IF('Prior Year - CA2'!U324&gt;0,('CA2 Detail'!U324-'Prior Year - CA2'!U324)/'Prior Year - CA2'!U324,0)</f>
        <v>0</v>
      </c>
      <c r="V324" s="67">
        <v>117</v>
      </c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</row>
    <row r="325" spans="1:40" ht="16.5" thickBot="1">
      <c r="A325" s="39" t="s">
        <v>132</v>
      </c>
      <c r="B325" s="514">
        <f>IF('Prior Year - CA2'!B325&gt;0,('CA2 Detail'!B325-'Prior Year - CA2'!B325)/'Prior Year - CA2'!B325,0)</f>
        <v>0</v>
      </c>
      <c r="C325" s="514">
        <f>IF('Prior Year - CA2'!C325&gt;0,('CA2 Detail'!C325-'Prior Year - CA2'!C325)/'Prior Year - CA2'!C325,0)</f>
        <v>0</v>
      </c>
      <c r="D325" s="514">
        <f>IF('Prior Year - CA2'!D325&gt;0,('CA2 Detail'!D325-'Prior Year - CA2'!D325)/'Prior Year - CA2'!D325,0)</f>
        <v>0</v>
      </c>
      <c r="E325" s="514">
        <f>IF('Prior Year - CA2'!E325&gt;0,('CA2 Detail'!E325-'Prior Year - CA2'!E325)/'Prior Year - CA2'!E325,0)</f>
        <v>0</v>
      </c>
      <c r="F325" s="514">
        <f>IF('Prior Year - CA2'!F325&gt;0,('CA2 Detail'!F325-'Prior Year - CA2'!F325)/'Prior Year - CA2'!F325,0)</f>
        <v>0</v>
      </c>
      <c r="G325" s="514">
        <f>IF('Prior Year - CA2'!G325&gt;0,('CA2 Detail'!G325-'Prior Year - CA2'!G325)/'Prior Year - CA2'!G325,0)</f>
        <v>0</v>
      </c>
      <c r="H325" s="515"/>
      <c r="I325" s="514">
        <f>IF('Prior Year - CA2'!I325&gt;0,('CA2 Detail'!I325-'Prior Year - CA2'!I325)/'Prior Year - CA2'!I325,0)</f>
        <v>0</v>
      </c>
      <c r="J325" s="514">
        <f>IF('Prior Year - CA2'!J325&gt;0,('CA2 Detail'!J325-'Prior Year - CA2'!J325)/'Prior Year - CA2'!J325,0)</f>
        <v>0</v>
      </c>
      <c r="K325" s="514">
        <f>IF('Prior Year - CA2'!K325&gt;0,('CA2 Detail'!K325-'Prior Year - CA2'!K325)/'Prior Year - CA2'!K325,0)</f>
        <v>0</v>
      </c>
      <c r="L325" s="514">
        <f>IF('Prior Year - CA2'!L325&gt;0,('CA2 Detail'!L325-'Prior Year - CA2'!L325)/'Prior Year - CA2'!L325,0)</f>
        <v>0</v>
      </c>
      <c r="M325" s="514">
        <f>IF('Prior Year - CA2'!M325&gt;0,('CA2 Detail'!M325-'Prior Year - CA2'!M325)/'Prior Year - CA2'!M325,0)</f>
        <v>0</v>
      </c>
      <c r="N325" s="514">
        <f>IF('Prior Year - CA2'!N325&gt;0,('CA2 Detail'!N325-'Prior Year - CA2'!N325)/'Prior Year - CA2'!N325,0)</f>
        <v>0</v>
      </c>
      <c r="O325" s="514">
        <f>IF('Prior Year - CA2'!O325&gt;0,('CA2 Detail'!O325-'Prior Year - CA2'!O325)/'Prior Year - CA2'!O325,0)</f>
        <v>0</v>
      </c>
      <c r="P325" s="514">
        <f>IF('Prior Year - CA2'!P325&gt;0,('CA2 Detail'!P325-'Prior Year - CA2'!P325)/'Prior Year - CA2'!P325,0)</f>
        <v>0</v>
      </c>
      <c r="Q325" s="514">
        <f>IF('Prior Year - CA2'!Q325&gt;0,('CA2 Detail'!Q325-'Prior Year - CA2'!Q325)/'Prior Year - CA2'!Q325,0)</f>
        <v>0</v>
      </c>
      <c r="R325" s="514">
        <f>IF('Prior Year - CA2'!R325&gt;0,('CA2 Detail'!R325-'Prior Year - CA2'!R325)/'Prior Year - CA2'!R325,0)</f>
        <v>0</v>
      </c>
      <c r="S325" s="514">
        <f>IF('Prior Year - CA2'!S325&gt;0,('CA2 Detail'!S325-'Prior Year - CA2'!S325)/'Prior Year - CA2'!S325,0)</f>
        <v>0</v>
      </c>
      <c r="T325" s="514">
        <f>IF('Prior Year - CA2'!T325&gt;0,('CA2 Detail'!T325-'Prior Year - CA2'!T325)/'Prior Year - CA2'!T325,0)</f>
        <v>0</v>
      </c>
      <c r="U325" s="514">
        <f>IF('Prior Year - CA2'!U325&gt;0,('CA2 Detail'!U325-'Prior Year - CA2'!U325)/'Prior Year - CA2'!U325,0)</f>
        <v>0</v>
      </c>
      <c r="V325" s="67">
        <v>118</v>
      </c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</row>
    <row r="326" spans="1:40" ht="17.25" thickTop="1" thickBot="1">
      <c r="A326" s="39" t="s">
        <v>133</v>
      </c>
      <c r="B326" s="547">
        <f>IF('Prior Year - CA2'!B326&gt;0,('CA2 Detail'!B326-'Prior Year - CA2'!B326)/'Prior Year - CA2'!B326,0)</f>
        <v>0</v>
      </c>
      <c r="C326" s="547">
        <f>IF('Prior Year - CA2'!C326&gt;0,('CA2 Detail'!C326-'Prior Year - CA2'!C326)/'Prior Year - CA2'!C326,0)</f>
        <v>0</v>
      </c>
      <c r="D326" s="547">
        <f>IF('Prior Year - CA2'!D326&gt;0,('CA2 Detail'!D326-'Prior Year - CA2'!D326)/'Prior Year - CA2'!D326,0)</f>
        <v>0</v>
      </c>
      <c r="E326" s="547">
        <f>IF('Prior Year - CA2'!E326&gt;0,('CA2 Detail'!E326-'Prior Year - CA2'!E326)/'Prior Year - CA2'!E326,0)</f>
        <v>0</v>
      </c>
      <c r="F326" s="547">
        <f>IF('Prior Year - CA2'!F326&gt;0,('CA2 Detail'!F326-'Prior Year - CA2'!F326)/'Prior Year - CA2'!F326,0)</f>
        <v>0</v>
      </c>
      <c r="G326" s="547">
        <f>IF('Prior Year - CA2'!G326&gt;0,('CA2 Detail'!G326-'Prior Year - CA2'!G326)/'Prior Year - CA2'!G326,0)</f>
        <v>0</v>
      </c>
      <c r="H326" s="548"/>
      <c r="I326" s="547">
        <f>IF('Prior Year - CA2'!I326&gt;0,('CA2 Detail'!I326-'Prior Year - CA2'!I326)/'Prior Year - CA2'!I326,0)</f>
        <v>0</v>
      </c>
      <c r="J326" s="547">
        <f>IF('Prior Year - CA2'!J326&gt;0,('CA2 Detail'!J326-'Prior Year - CA2'!J326)/'Prior Year - CA2'!J326,0)</f>
        <v>0</v>
      </c>
      <c r="K326" s="547">
        <f>IF('Prior Year - CA2'!K326&gt;0,('CA2 Detail'!K326-'Prior Year - CA2'!K326)/'Prior Year - CA2'!K326,0)</f>
        <v>0</v>
      </c>
      <c r="L326" s="547">
        <f>IF('Prior Year - CA2'!L326&gt;0,('CA2 Detail'!L326-'Prior Year - CA2'!L326)/'Prior Year - CA2'!L326,0)</f>
        <v>0</v>
      </c>
      <c r="M326" s="547">
        <f>IF('Prior Year - CA2'!M326&gt;0,('CA2 Detail'!M326-'Prior Year - CA2'!M326)/'Prior Year - CA2'!M326,0)</f>
        <v>0</v>
      </c>
      <c r="N326" s="547">
        <f>IF('Prior Year - CA2'!N326&gt;0,('CA2 Detail'!N326-'Prior Year - CA2'!N326)/'Prior Year - CA2'!N326,0)</f>
        <v>0</v>
      </c>
      <c r="O326" s="547">
        <f>IF('Prior Year - CA2'!O326&gt;0,('CA2 Detail'!O326-'Prior Year - CA2'!O326)/'Prior Year - CA2'!O326,0)</f>
        <v>0</v>
      </c>
      <c r="P326" s="547">
        <f>IF('Prior Year - CA2'!P326&gt;0,('CA2 Detail'!P326-'Prior Year - CA2'!P326)/'Prior Year - CA2'!P326,0)</f>
        <v>0</v>
      </c>
      <c r="Q326" s="547">
        <f>IF('Prior Year - CA2'!Q326&gt;0,('CA2 Detail'!Q326-'Prior Year - CA2'!Q326)/'Prior Year - CA2'!Q326,0)</f>
        <v>0</v>
      </c>
      <c r="R326" s="547">
        <f>IF('Prior Year - CA2'!R326&gt;0,('CA2 Detail'!R326-'Prior Year - CA2'!R326)/'Prior Year - CA2'!R326,0)</f>
        <v>0</v>
      </c>
      <c r="S326" s="547">
        <f>IF('Prior Year - CA2'!S326&gt;0,('CA2 Detail'!S326-'Prior Year - CA2'!S326)/'Prior Year - CA2'!S326,0)</f>
        <v>0</v>
      </c>
      <c r="T326" s="547">
        <f>IF('Prior Year - CA2'!T326&gt;0,('CA2 Detail'!T326-'Prior Year - CA2'!T326)/'Prior Year - CA2'!T326,0)</f>
        <v>0</v>
      </c>
      <c r="U326" s="547">
        <f>IF('Prior Year - CA2'!U326&gt;0,('CA2 Detail'!U326-'Prior Year - CA2'!U326)/'Prior Year - CA2'!U326,0)</f>
        <v>0</v>
      </c>
      <c r="V326" s="67">
        <v>119</v>
      </c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</row>
    <row r="327" spans="1:40" ht="15.75" thickTop="1">
      <c r="A327" s="64" t="s">
        <v>67</v>
      </c>
      <c r="B327" s="78" t="s">
        <v>142</v>
      </c>
      <c r="C327" s="78" t="s">
        <v>152</v>
      </c>
      <c r="D327" s="78" t="s">
        <v>160</v>
      </c>
      <c r="E327" s="78" t="s">
        <v>168</v>
      </c>
      <c r="F327" s="78" t="s">
        <v>175</v>
      </c>
      <c r="G327" s="78" t="s">
        <v>178</v>
      </c>
      <c r="H327" s="78" t="s">
        <v>183</v>
      </c>
      <c r="I327" s="78" t="s">
        <v>186</v>
      </c>
      <c r="J327" s="78" t="s">
        <v>190</v>
      </c>
      <c r="K327" s="78" t="s">
        <v>193</v>
      </c>
      <c r="L327" s="78" t="s">
        <v>210</v>
      </c>
      <c r="M327" s="78" t="s">
        <v>220</v>
      </c>
      <c r="N327" s="78" t="s">
        <v>224</v>
      </c>
      <c r="O327" s="78" t="s">
        <v>230</v>
      </c>
      <c r="P327" s="78" t="s">
        <v>234</v>
      </c>
      <c r="Q327" s="78" t="s">
        <v>238</v>
      </c>
      <c r="R327" s="78" t="s">
        <v>239</v>
      </c>
      <c r="S327" s="78" t="s">
        <v>240</v>
      </c>
      <c r="T327" s="78" t="s">
        <v>241</v>
      </c>
      <c r="U327" s="78" t="s">
        <v>252</v>
      </c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</row>
    <row r="328" spans="1:40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</row>
    <row r="329" spans="1:40" ht="15.75">
      <c r="A329" s="40" t="s">
        <v>134</v>
      </c>
      <c r="B329" s="90">
        <f>IF('Prior Year - CA2'!B329&gt;0,('CA2 Detail'!B329-'Prior Year - CA2'!B329)/'Prior Year - CA2'!B329,0)</f>
        <v>0</v>
      </c>
      <c r="C329" s="90">
        <f>IF('Prior Year - CA2'!C329&gt;0,('CA2 Detail'!C329-'Prior Year - CA2'!C329)/'Prior Year - CA2'!C329,0)</f>
        <v>0</v>
      </c>
      <c r="D329" s="90">
        <f>IF('Prior Year - CA2'!D329&gt;0,('CA2 Detail'!D329-'Prior Year - CA2'!D329)/'Prior Year - CA2'!D329,0)</f>
        <v>0</v>
      </c>
      <c r="E329" s="90">
        <f>IF('Prior Year - CA2'!E329&gt;0,('CA2 Detail'!E329-'Prior Year - CA2'!E329)/'Prior Year - CA2'!E329,0)</f>
        <v>0</v>
      </c>
      <c r="F329" s="90">
        <f>IF('Prior Year - CA2'!F329&gt;0,('CA2 Detail'!F329-'Prior Year - CA2'!F329)/'Prior Year - CA2'!F329,0)</f>
        <v>0</v>
      </c>
      <c r="G329" s="90">
        <f>IF('Prior Year - CA2'!G329&gt;0,('CA2 Detail'!G329-'Prior Year - CA2'!G329)/'Prior Year - CA2'!G329,0)</f>
        <v>0</v>
      </c>
      <c r="H329" s="90">
        <f>IF('Prior Year - CA2'!H329&gt;0,('CA2 Detail'!H329-'Prior Year - CA2'!H329)/'Prior Year - CA2'!H329,0)</f>
        <v>0</v>
      </c>
      <c r="I329" s="90">
        <f>IF('Prior Year - CA2'!I329&gt;0,('CA2 Detail'!I329-'Prior Year - CA2'!I329)/'Prior Year - CA2'!I329,0)</f>
        <v>0</v>
      </c>
      <c r="J329" s="90">
        <f>IF('Prior Year - CA2'!J329&gt;0,('CA2 Detail'!J329-'Prior Year - CA2'!J329)/'Prior Year - CA2'!J329,0)</f>
        <v>0</v>
      </c>
      <c r="K329" s="90">
        <f>IF('Prior Year - CA2'!K329&gt;0,('CA2 Detail'!K329-'Prior Year - CA2'!K329)/'Prior Year - CA2'!K329,0)</f>
        <v>0</v>
      </c>
      <c r="L329" s="90">
        <f>IF('Prior Year - CA2'!L329&gt;0,('CA2 Detail'!L329-'Prior Year - CA2'!L329)/'Prior Year - CA2'!L329,0)</f>
        <v>0</v>
      </c>
      <c r="M329" s="90">
        <f>IF('Prior Year - CA2'!M329&gt;0,('CA2 Detail'!M329-'Prior Year - CA2'!M329)/'Prior Year - CA2'!M329,0)</f>
        <v>0</v>
      </c>
      <c r="N329" s="90">
        <f>IF('Prior Year - CA2'!N329&gt;0,('CA2 Detail'!N329-'Prior Year - CA2'!N329)/'Prior Year - CA2'!N329,0)</f>
        <v>0</v>
      </c>
      <c r="O329" s="90">
        <f>IF('Prior Year - CA2'!O329&gt;0,('CA2 Detail'!O329-'Prior Year - CA2'!O329)/'Prior Year - CA2'!O329,0)</f>
        <v>0</v>
      </c>
      <c r="P329" s="90">
        <f>IF('Prior Year - CA2'!P329&gt;0,('CA2 Detail'!P329-'Prior Year - CA2'!P329)/'Prior Year - CA2'!P329,0)</f>
        <v>0</v>
      </c>
      <c r="Q329" s="90">
        <f>IF('Prior Year - CA2'!Q329&gt;0,('CA2 Detail'!Q329-'Prior Year - CA2'!Q329)/'Prior Year - CA2'!Q329,0)</f>
        <v>0</v>
      </c>
      <c r="R329" s="90">
        <f>IF('Prior Year - CA2'!R329&gt;0,('CA2 Detail'!R329-'Prior Year - CA2'!R329)/'Prior Year - CA2'!R329,0)</f>
        <v>0</v>
      </c>
      <c r="S329" s="90">
        <f>IF('Prior Year - CA2'!S329&gt;0,('CA2 Detail'!S329-'Prior Year - CA2'!S329)/'Prior Year - CA2'!S329,0)</f>
        <v>0</v>
      </c>
      <c r="T329" s="90">
        <f>IF('Prior Year - CA2'!T329&gt;0,('CA2 Detail'!T329-'Prior Year - CA2'!T329)/'Prior Year - CA2'!T329,0)</f>
        <v>0</v>
      </c>
      <c r="U329" s="90">
        <f>IF('Prior Year - CA2'!U329&gt;0,('CA2 Detail'!U329-'Prior Year - CA2'!U329)/'Prior Year - CA2'!U329,0)</f>
        <v>0</v>
      </c>
      <c r="V329" s="50"/>
      <c r="W329" s="55"/>
      <c r="X329" s="55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</row>
    <row r="330" spans="1:40">
      <c r="A330" s="36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57"/>
      <c r="M330" s="70"/>
      <c r="N330" s="70"/>
      <c r="O330" s="70"/>
      <c r="P330" s="70"/>
      <c r="Q330" s="70"/>
      <c r="R330" s="70"/>
      <c r="S330" s="70"/>
      <c r="T330" s="70"/>
      <c r="U330" s="70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</row>
    <row r="331" spans="1:40" ht="15.75" thickBo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</row>
    <row r="332" spans="1:40" ht="16.5" thickTop="1">
      <c r="A332" s="33" t="str">
        <f>$A$1</f>
        <v>% CHANGE FROM PRIOR YEAR</v>
      </c>
      <c r="B332" s="48"/>
      <c r="C332" s="31"/>
      <c r="D332" s="31"/>
      <c r="E332" s="31"/>
      <c r="F332" s="31"/>
      <c r="G332" s="1043"/>
      <c r="H332" s="68"/>
      <c r="I332" s="69"/>
      <c r="J332" s="69"/>
      <c r="K332" s="36"/>
      <c r="L332" s="36"/>
      <c r="M332" s="36"/>
      <c r="N332" s="36"/>
      <c r="O332" s="65">
        <v>1</v>
      </c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</row>
    <row r="333" spans="1:40" ht="15.75">
      <c r="A333" s="38" t="str">
        <f>A2</f>
        <v>Select College Name</v>
      </c>
      <c r="B333" s="39" t="s">
        <v>147</v>
      </c>
      <c r="C333" s="68"/>
      <c r="D333" s="68"/>
      <c r="E333" s="68"/>
      <c r="F333" s="68"/>
      <c r="G333" s="1044"/>
      <c r="H333" s="68"/>
      <c r="I333" s="69"/>
      <c r="J333" s="69"/>
      <c r="K333" s="36"/>
      <c r="L333" s="36"/>
      <c r="M333" s="36"/>
      <c r="N333" s="36"/>
      <c r="O333" s="65">
        <v>2</v>
      </c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</row>
    <row r="334" spans="1:40" ht="15.75">
      <c r="A334" s="38" t="str">
        <f>$A$3</f>
        <v>2018-19 TO 2019-20  COST ANALYSIS</v>
      </c>
      <c r="B334" s="45" t="s">
        <v>148</v>
      </c>
      <c r="C334" s="46" t="s">
        <v>156</v>
      </c>
      <c r="D334" s="46" t="s">
        <v>164</v>
      </c>
      <c r="E334" s="46" t="s">
        <v>171</v>
      </c>
      <c r="F334" s="46" t="s">
        <v>153</v>
      </c>
      <c r="G334" s="933" t="s">
        <v>162</v>
      </c>
      <c r="H334" s="1038"/>
      <c r="I334" s="69"/>
      <c r="J334" s="69"/>
      <c r="K334" s="36"/>
      <c r="L334" s="36"/>
      <c r="M334" s="36"/>
      <c r="N334" s="36"/>
      <c r="O334" s="65">
        <v>3</v>
      </c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</row>
    <row r="335" spans="1:40" ht="18">
      <c r="A335" s="38" t="s">
        <v>0</v>
      </c>
      <c r="B335" s="38" t="s">
        <v>149</v>
      </c>
      <c r="C335" s="41" t="s">
        <v>157</v>
      </c>
      <c r="D335" s="41" t="s">
        <v>165</v>
      </c>
      <c r="E335" s="41" t="s">
        <v>172</v>
      </c>
      <c r="F335" s="41" t="s">
        <v>177</v>
      </c>
      <c r="G335" s="928" t="s">
        <v>180</v>
      </c>
      <c r="H335" s="1038"/>
      <c r="I335" s="1038"/>
      <c r="J335" s="1038"/>
      <c r="K335" s="80" t="s">
        <v>196</v>
      </c>
      <c r="L335" s="70"/>
      <c r="M335" s="70"/>
      <c r="N335" s="50"/>
      <c r="O335" s="65">
        <v>4</v>
      </c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</row>
    <row r="336" spans="1:40" ht="16.5" thickBot="1">
      <c r="A336" s="38" t="s">
        <v>323</v>
      </c>
      <c r="B336" s="38" t="s">
        <v>150</v>
      </c>
      <c r="C336" s="41" t="s">
        <v>158</v>
      </c>
      <c r="D336" s="41" t="s">
        <v>166</v>
      </c>
      <c r="E336" s="41" t="s">
        <v>173</v>
      </c>
      <c r="F336" s="41" t="s">
        <v>146</v>
      </c>
      <c r="G336" s="928" t="s">
        <v>181</v>
      </c>
      <c r="H336" s="1038"/>
      <c r="I336" s="1038"/>
      <c r="J336" s="69"/>
      <c r="K336" s="81" t="s">
        <v>197</v>
      </c>
      <c r="L336" s="36"/>
      <c r="M336" s="90">
        <f>IF('Prior Year - CA2'!M336&gt;0,('CA2 Detail'!M336-'Prior Year - CA2'!M336)/'Prior Year - CA2'!M336,0)</f>
        <v>0</v>
      </c>
      <c r="N336" s="82"/>
      <c r="O336" s="65">
        <v>5</v>
      </c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</row>
    <row r="337" spans="1:40" ht="16.5" thickTop="1">
      <c r="A337" s="48"/>
      <c r="B337" s="521"/>
      <c r="C337" s="521"/>
      <c r="D337" s="522"/>
      <c r="E337" s="522"/>
      <c r="F337" s="522"/>
      <c r="G337" s="845"/>
      <c r="H337" s="1039"/>
      <c r="I337" s="69"/>
      <c r="J337" s="69"/>
      <c r="K337" s="50"/>
      <c r="L337" s="36"/>
      <c r="M337" s="70"/>
      <c r="N337" s="50"/>
      <c r="O337" s="65">
        <v>6</v>
      </c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</row>
    <row r="338" spans="1:40" ht="15.75">
      <c r="A338" s="39" t="s">
        <v>282</v>
      </c>
      <c r="B338" s="518"/>
      <c r="C338" s="518"/>
      <c r="D338" s="87"/>
      <c r="E338" s="87"/>
      <c r="F338" s="87"/>
      <c r="G338" s="846"/>
      <c r="H338" s="1039"/>
      <c r="I338" s="69"/>
      <c r="J338" s="69"/>
      <c r="K338" s="50"/>
      <c r="L338" s="36"/>
      <c r="M338" s="36"/>
      <c r="N338" s="50"/>
      <c r="O338" s="65">
        <v>7</v>
      </c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</row>
    <row r="339" spans="1:40" ht="15.75">
      <c r="A339" s="39" t="s">
        <v>286</v>
      </c>
      <c r="B339" s="518"/>
      <c r="C339" s="518"/>
      <c r="D339" s="516"/>
      <c r="E339" s="87"/>
      <c r="F339" s="87"/>
      <c r="G339" s="846"/>
      <c r="H339" s="1039"/>
      <c r="I339" s="69"/>
      <c r="J339" s="69"/>
      <c r="K339" s="50" t="s">
        <v>198</v>
      </c>
      <c r="L339" s="36"/>
      <c r="M339" s="36"/>
      <c r="N339" s="50"/>
      <c r="O339" s="65">
        <v>8</v>
      </c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</row>
    <row r="340" spans="1:40">
      <c r="A340" s="35" t="s">
        <v>1</v>
      </c>
      <c r="B340" s="514">
        <f>IF('Prior Year - CA2'!B340&gt;0,('CA2 Detail'!B340-'Prior Year - CA2'!B340)/'Prior Year - CA2'!B340,0)</f>
        <v>0</v>
      </c>
      <c r="C340" s="514">
        <f>IF('Prior Year - CA2'!C340&gt;0,('CA2 Detail'!C340-'Prior Year - CA2'!C340)/'Prior Year - CA2'!C340,0)</f>
        <v>0</v>
      </c>
      <c r="D340" s="516"/>
      <c r="E340" s="87"/>
      <c r="F340" s="87"/>
      <c r="G340" s="846"/>
      <c r="H340" s="1039"/>
      <c r="I340" s="69"/>
      <c r="J340" s="69"/>
      <c r="K340" s="50" t="s">
        <v>199</v>
      </c>
      <c r="L340" s="36"/>
      <c r="M340" s="36"/>
      <c r="N340" s="50"/>
      <c r="O340" s="65">
        <v>9</v>
      </c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</row>
    <row r="341" spans="1:40">
      <c r="A341" s="35" t="s">
        <v>2</v>
      </c>
      <c r="B341" s="514">
        <f>IF('Prior Year - CA2'!B341&gt;0,('CA2 Detail'!B341-'Prior Year - CA2'!B341)/'Prior Year - CA2'!B341,0)</f>
        <v>0</v>
      </c>
      <c r="C341" s="514">
        <f>IF('Prior Year - CA2'!C341&gt;0,('CA2 Detail'!C341-'Prior Year - CA2'!C341)/'Prior Year - CA2'!C341,0)</f>
        <v>0</v>
      </c>
      <c r="D341" s="516"/>
      <c r="E341" s="87"/>
      <c r="F341" s="87"/>
      <c r="G341" s="846"/>
      <c r="H341" s="1039"/>
      <c r="I341" s="69"/>
      <c r="J341" s="69"/>
      <c r="K341" s="50"/>
      <c r="L341" s="36"/>
      <c r="M341" s="36"/>
      <c r="N341" s="50"/>
      <c r="O341" s="65">
        <v>10</v>
      </c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</row>
    <row r="342" spans="1:40">
      <c r="A342" s="35" t="s">
        <v>3</v>
      </c>
      <c r="B342" s="514">
        <f>IF('Prior Year - CA2'!B342&gt;0,('CA2 Detail'!B342-'Prior Year - CA2'!B342)/'Prior Year - CA2'!B342,0)</f>
        <v>0</v>
      </c>
      <c r="C342" s="514">
        <f>IF('Prior Year - CA2'!C342&gt;0,('CA2 Detail'!C342-'Prior Year - CA2'!C342)/'Prior Year - CA2'!C342,0)</f>
        <v>0</v>
      </c>
      <c r="D342" s="516"/>
      <c r="E342" s="87"/>
      <c r="F342" s="87"/>
      <c r="G342" s="846"/>
      <c r="H342" s="1039"/>
      <c r="I342" s="69"/>
      <c r="J342" s="69"/>
      <c r="K342" s="50" t="s">
        <v>200</v>
      </c>
      <c r="L342" s="36"/>
      <c r="M342" s="90">
        <f>IF('Prior Year - CA2'!M342&gt;0,('CA2 Detail'!M342-'Prior Year - CA2'!M342)/'Prior Year - CA2'!M342,0)</f>
        <v>0</v>
      </c>
      <c r="N342" s="50"/>
      <c r="O342" s="65">
        <v>11</v>
      </c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</row>
    <row r="343" spans="1:40">
      <c r="A343" s="35" t="s">
        <v>4</v>
      </c>
      <c r="B343" s="514">
        <f>IF('Prior Year - CA2'!B343&gt;0,('CA2 Detail'!B343-'Prior Year - CA2'!B343)/'Prior Year - CA2'!B343,0)</f>
        <v>0</v>
      </c>
      <c r="C343" s="514">
        <f>IF('Prior Year - CA2'!C343&gt;0,('CA2 Detail'!C343-'Prior Year - CA2'!C343)/'Prior Year - CA2'!C343,0)</f>
        <v>0</v>
      </c>
      <c r="D343" s="516"/>
      <c r="E343" s="87"/>
      <c r="F343" s="87"/>
      <c r="G343" s="846"/>
      <c r="H343" s="1039"/>
      <c r="I343" s="69"/>
      <c r="J343" s="69"/>
      <c r="K343" s="50" t="s">
        <v>201</v>
      </c>
      <c r="L343" s="36"/>
      <c r="M343" s="90">
        <f>IF('Prior Year - CA2'!M343&gt;0,('CA2 Detail'!M343-'Prior Year - CA2'!M343)/'Prior Year - CA2'!M343,0)</f>
        <v>0</v>
      </c>
      <c r="N343" s="50"/>
      <c r="O343" s="65">
        <v>12</v>
      </c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</row>
    <row r="344" spans="1:40">
      <c r="A344" s="35" t="s">
        <v>5</v>
      </c>
      <c r="B344" s="514">
        <f>IF('Prior Year - CA2'!B344&gt;0,('CA2 Detail'!B344-'Prior Year - CA2'!B344)/'Prior Year - CA2'!B344,0)</f>
        <v>0</v>
      </c>
      <c r="C344" s="514">
        <f>IF('Prior Year - CA2'!C344&gt;0,('CA2 Detail'!C344-'Prior Year - CA2'!C344)/'Prior Year - CA2'!C344,0)</f>
        <v>0</v>
      </c>
      <c r="D344" s="516"/>
      <c r="E344" s="87"/>
      <c r="F344" s="87"/>
      <c r="G344" s="846"/>
      <c r="H344" s="1039"/>
      <c r="I344" s="69"/>
      <c r="J344" s="69"/>
      <c r="K344" s="50" t="s">
        <v>202</v>
      </c>
      <c r="L344" s="36"/>
      <c r="M344" s="90">
        <f>IF('Prior Year - CA2'!M344&gt;0,('CA2 Detail'!M344-'Prior Year - CA2'!M344)/'Prior Year - CA2'!M344,0)</f>
        <v>0</v>
      </c>
      <c r="N344" s="50"/>
      <c r="O344" s="65">
        <v>13</v>
      </c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</row>
    <row r="345" spans="1:40">
      <c r="A345" s="35" t="s">
        <v>6</v>
      </c>
      <c r="B345" s="514">
        <f>IF('Prior Year - CA2'!B345&gt;0,('CA2 Detail'!B345-'Prior Year - CA2'!B345)/'Prior Year - CA2'!B345,0)</f>
        <v>0</v>
      </c>
      <c r="C345" s="514">
        <f>IF('Prior Year - CA2'!C345&gt;0,('CA2 Detail'!C345-'Prior Year - CA2'!C345)/'Prior Year - CA2'!C345,0)</f>
        <v>0</v>
      </c>
      <c r="D345" s="516"/>
      <c r="E345" s="87"/>
      <c r="F345" s="87"/>
      <c r="G345" s="846"/>
      <c r="H345" s="1039"/>
      <c r="I345" s="69"/>
      <c r="J345" s="69"/>
      <c r="K345" s="50" t="s">
        <v>203</v>
      </c>
      <c r="L345" s="36"/>
      <c r="M345" s="90">
        <f>IF('Prior Year - CA2'!M345&gt;0,('CA2 Detail'!M345-'Prior Year - CA2'!M345)/'Prior Year - CA2'!M345,0)</f>
        <v>0</v>
      </c>
      <c r="N345" s="50"/>
      <c r="O345" s="65">
        <v>14</v>
      </c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</row>
    <row r="346" spans="1:40">
      <c r="A346" s="35" t="s">
        <v>7</v>
      </c>
      <c r="B346" s="514">
        <f>IF('Prior Year - CA2'!B346&gt;0,('CA2 Detail'!B346-'Prior Year - CA2'!B346)/'Prior Year - CA2'!B346,0)</f>
        <v>0</v>
      </c>
      <c r="C346" s="514">
        <f>IF('Prior Year - CA2'!C346&gt;0,('CA2 Detail'!C346-'Prior Year - CA2'!C346)/'Prior Year - CA2'!C346,0)</f>
        <v>0</v>
      </c>
      <c r="D346" s="516"/>
      <c r="E346" s="87"/>
      <c r="F346" s="87"/>
      <c r="G346" s="846"/>
      <c r="H346" s="1039"/>
      <c r="I346" s="69"/>
      <c r="J346" s="69"/>
      <c r="K346" s="50" t="s">
        <v>204</v>
      </c>
      <c r="L346" s="36"/>
      <c r="M346" s="90">
        <f>IF('Prior Year - CA2'!M346&gt;0,('CA2 Detail'!M346-'Prior Year - CA2'!M346)/'Prior Year - CA2'!M346,0)</f>
        <v>0</v>
      </c>
      <c r="N346" s="50"/>
      <c r="O346" s="65">
        <v>15</v>
      </c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</row>
    <row r="347" spans="1:40">
      <c r="A347" s="35" t="s">
        <v>8</v>
      </c>
      <c r="B347" s="514">
        <f>IF('Prior Year - CA2'!B347&gt;0,('CA2 Detail'!B347-'Prior Year - CA2'!B347)/'Prior Year - CA2'!B347,0)</f>
        <v>0</v>
      </c>
      <c r="C347" s="514">
        <f>IF('Prior Year - CA2'!C347&gt;0,('CA2 Detail'!C347-'Prior Year - CA2'!C347)/'Prior Year - CA2'!C347,0)</f>
        <v>0</v>
      </c>
      <c r="D347" s="516"/>
      <c r="E347" s="87"/>
      <c r="F347" s="87"/>
      <c r="G347" s="846"/>
      <c r="H347" s="1039"/>
      <c r="I347" s="69"/>
      <c r="J347" s="69"/>
      <c r="K347" s="50" t="s">
        <v>205</v>
      </c>
      <c r="L347" s="83"/>
      <c r="M347" s="90">
        <f>IF('Prior Year - CA2'!M347&gt;0,('CA2 Detail'!M347-'Prior Year - CA2'!M347)/'Prior Year - CA2'!M347,0)</f>
        <v>0</v>
      </c>
      <c r="N347" s="50"/>
      <c r="O347" s="65">
        <v>16</v>
      </c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</row>
    <row r="348" spans="1:40">
      <c r="A348" s="35" t="s">
        <v>9</v>
      </c>
      <c r="B348" s="514">
        <f>IF('Prior Year - CA2'!B348&gt;0,('CA2 Detail'!B348-'Prior Year - CA2'!B348)/'Prior Year - CA2'!B348,0)</f>
        <v>0</v>
      </c>
      <c r="C348" s="514">
        <f>IF('Prior Year - CA2'!C348&gt;0,('CA2 Detail'!C348-'Prior Year - CA2'!C348)/'Prior Year - CA2'!C348,0)</f>
        <v>0</v>
      </c>
      <c r="D348" s="516"/>
      <c r="E348" s="87"/>
      <c r="F348" s="87"/>
      <c r="G348" s="846"/>
      <c r="H348" s="1039"/>
      <c r="I348" s="69"/>
      <c r="J348" s="69"/>
      <c r="K348" s="50" t="s">
        <v>206</v>
      </c>
      <c r="L348" s="83"/>
      <c r="M348" s="90">
        <f>IF('Prior Year - CA2'!M348&gt;0,('CA2 Detail'!M348-'Prior Year - CA2'!M348)/'Prior Year - CA2'!M348,0)</f>
        <v>0</v>
      </c>
      <c r="N348" s="50"/>
      <c r="O348" s="65">
        <v>17</v>
      </c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</row>
    <row r="349" spans="1:40">
      <c r="A349" s="35" t="s">
        <v>10</v>
      </c>
      <c r="B349" s="514">
        <f>IF('Prior Year - CA2'!B349&gt;0,('CA2 Detail'!B349-'Prior Year - CA2'!B349)/'Prior Year - CA2'!B349,0)</f>
        <v>0</v>
      </c>
      <c r="C349" s="514">
        <f>IF('Prior Year - CA2'!C349&gt;0,('CA2 Detail'!C349-'Prior Year - CA2'!C349)/'Prior Year - CA2'!C349,0)</f>
        <v>0</v>
      </c>
      <c r="D349" s="516"/>
      <c r="E349" s="87"/>
      <c r="F349" s="87"/>
      <c r="G349" s="846"/>
      <c r="H349" s="1039"/>
      <c r="I349" s="69"/>
      <c r="J349" s="69"/>
      <c r="K349" s="50"/>
      <c r="L349" s="83"/>
      <c r="M349" s="57"/>
      <c r="N349" s="71"/>
      <c r="O349" s="65">
        <v>18</v>
      </c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</row>
    <row r="350" spans="1:40">
      <c r="A350" s="35" t="s">
        <v>11</v>
      </c>
      <c r="B350" s="514">
        <f>IF('Prior Year - CA2'!B350&gt;0,('CA2 Detail'!B350-'Prior Year - CA2'!B350)/'Prior Year - CA2'!B350,0)</f>
        <v>0</v>
      </c>
      <c r="C350" s="514">
        <f>IF('Prior Year - CA2'!C350&gt;0,('CA2 Detail'!C350-'Prior Year - CA2'!C350)/'Prior Year - CA2'!C350,0)</f>
        <v>0</v>
      </c>
      <c r="D350" s="516"/>
      <c r="E350" s="87"/>
      <c r="F350" s="87"/>
      <c r="G350" s="846"/>
      <c r="H350" s="1039"/>
      <c r="I350" s="69"/>
      <c r="J350" s="69"/>
      <c r="K350" s="50" t="s">
        <v>207</v>
      </c>
      <c r="L350" s="83"/>
      <c r="M350" s="90">
        <f>IF('Prior Year - CA2'!M350&gt;0,('CA2 Detail'!M350-'Prior Year - CA2'!M350)/'Prior Year - CA2'!M350,0)</f>
        <v>0</v>
      </c>
      <c r="N350" s="50"/>
      <c r="O350" s="65">
        <v>19</v>
      </c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</row>
    <row r="351" spans="1:40">
      <c r="A351" s="35" t="s">
        <v>12</v>
      </c>
      <c r="B351" s="514">
        <f>IF('Prior Year - CA2'!B351&gt;0,('CA2 Detail'!B351-'Prior Year - CA2'!B351)/'Prior Year - CA2'!B351,0)</f>
        <v>0</v>
      </c>
      <c r="C351" s="514">
        <f>IF('Prior Year - CA2'!C351&gt;0,('CA2 Detail'!C351-'Prior Year - CA2'!C351)/'Prior Year - CA2'!C351,0)</f>
        <v>0</v>
      </c>
      <c r="D351" s="516"/>
      <c r="E351" s="87"/>
      <c r="F351" s="87"/>
      <c r="G351" s="846"/>
      <c r="H351" s="1039"/>
      <c r="I351" s="69"/>
      <c r="J351" s="69"/>
      <c r="K351" s="50" t="s">
        <v>208</v>
      </c>
      <c r="L351" s="84"/>
      <c r="M351" s="90">
        <f>IF('Prior Year - CA2'!M351&gt;0,('CA2 Detail'!M351-'Prior Year - CA2'!M351)/'Prior Year - CA2'!M351,0)</f>
        <v>0</v>
      </c>
      <c r="N351" s="50"/>
      <c r="O351" s="65">
        <v>20</v>
      </c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</row>
    <row r="352" spans="1:40">
      <c r="A352" s="35" t="s">
        <v>13</v>
      </c>
      <c r="B352" s="514">
        <f>IF('Prior Year - CA2'!B352&gt;0,('CA2 Detail'!B352-'Prior Year - CA2'!B352)/'Prior Year - CA2'!B352,0)</f>
        <v>0</v>
      </c>
      <c r="C352" s="514">
        <f>IF('Prior Year - CA2'!C352&gt;0,('CA2 Detail'!C352-'Prior Year - CA2'!C352)/'Prior Year - CA2'!C352,0)</f>
        <v>0</v>
      </c>
      <c r="D352" s="516"/>
      <c r="E352" s="87"/>
      <c r="F352" s="87"/>
      <c r="G352" s="846"/>
      <c r="H352" s="1039"/>
      <c r="I352" s="69"/>
      <c r="J352" s="69"/>
      <c r="K352" s="70"/>
      <c r="L352" s="70"/>
      <c r="M352" s="57"/>
      <c r="N352" s="50"/>
      <c r="O352" s="65">
        <v>21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</row>
    <row r="353" spans="1:40">
      <c r="A353" s="35" t="s">
        <v>14</v>
      </c>
      <c r="B353" s="514">
        <f>IF('Prior Year - CA2'!B353&gt;0,('CA2 Detail'!B353-'Prior Year - CA2'!B353)/'Prior Year - CA2'!B353,0)</f>
        <v>0</v>
      </c>
      <c r="C353" s="514">
        <f>IF('Prior Year - CA2'!C353&gt;0,('CA2 Detail'!C353-'Prior Year - CA2'!C353)/'Prior Year - CA2'!C353,0)</f>
        <v>0</v>
      </c>
      <c r="D353" s="516"/>
      <c r="E353" s="87"/>
      <c r="F353" s="87"/>
      <c r="G353" s="846"/>
      <c r="H353" s="1039"/>
      <c r="I353" s="69"/>
      <c r="J353" s="69"/>
      <c r="K353" s="36"/>
      <c r="L353" s="36"/>
      <c r="M353" s="36"/>
      <c r="N353" s="36"/>
      <c r="O353" s="65">
        <v>22</v>
      </c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</row>
    <row r="354" spans="1:40">
      <c r="A354" s="35" t="s">
        <v>15</v>
      </c>
      <c r="B354" s="514">
        <f>IF('Prior Year - CA2'!B354&gt;0,('CA2 Detail'!B354-'Prior Year - CA2'!B354)/'Prior Year - CA2'!B354,0)</f>
        <v>0</v>
      </c>
      <c r="C354" s="514">
        <f>IF('Prior Year - CA2'!C354&gt;0,('CA2 Detail'!C354-'Prior Year - CA2'!C354)/'Prior Year - CA2'!C354,0)</f>
        <v>0</v>
      </c>
      <c r="D354" s="516"/>
      <c r="E354" s="87"/>
      <c r="F354" s="87"/>
      <c r="G354" s="846"/>
      <c r="H354" s="1039"/>
      <c r="I354" s="69"/>
      <c r="J354" s="69"/>
      <c r="K354" s="36"/>
      <c r="L354" s="36"/>
      <c r="M354" s="55"/>
      <c r="N354" s="36"/>
      <c r="O354" s="65">
        <v>23</v>
      </c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</row>
    <row r="355" spans="1:40">
      <c r="A355" s="35" t="s">
        <v>16</v>
      </c>
      <c r="B355" s="514">
        <f>IF('Prior Year - CA2'!B355&gt;0,('CA2 Detail'!B355-'Prior Year - CA2'!B355)/'Prior Year - CA2'!B355,0)</f>
        <v>0</v>
      </c>
      <c r="C355" s="514">
        <f>IF('Prior Year - CA2'!C355&gt;0,('CA2 Detail'!C355-'Prior Year - CA2'!C355)/'Prior Year - CA2'!C355,0)</f>
        <v>0</v>
      </c>
      <c r="D355" s="516"/>
      <c r="E355" s="87"/>
      <c r="F355" s="87"/>
      <c r="G355" s="846"/>
      <c r="H355" s="1039"/>
      <c r="I355" s="69"/>
      <c r="J355" s="69"/>
      <c r="K355" s="36"/>
      <c r="L355" s="36"/>
      <c r="M355" s="55"/>
      <c r="N355" s="36"/>
      <c r="O355" s="65">
        <v>24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</row>
    <row r="356" spans="1:40">
      <c r="A356" s="35" t="s">
        <v>17</v>
      </c>
      <c r="B356" s="514">
        <f>IF('Prior Year - CA2'!B356&gt;0,('CA2 Detail'!B356-'Prior Year - CA2'!B356)/'Prior Year - CA2'!B356,0)</f>
        <v>0</v>
      </c>
      <c r="C356" s="514">
        <f>IF('Prior Year - CA2'!C356&gt;0,('CA2 Detail'!C356-'Prior Year - CA2'!C356)/'Prior Year - CA2'!C356,0)</f>
        <v>0</v>
      </c>
      <c r="D356" s="516"/>
      <c r="E356" s="87"/>
      <c r="F356" s="87"/>
      <c r="G356" s="846"/>
      <c r="H356" s="1039"/>
      <c r="I356" s="69"/>
      <c r="J356" s="69"/>
      <c r="K356" s="36"/>
      <c r="L356" s="36"/>
      <c r="M356" s="36"/>
      <c r="N356" s="36"/>
      <c r="O356" s="65">
        <v>25</v>
      </c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</row>
    <row r="357" spans="1:40">
      <c r="A357" s="35" t="s">
        <v>18</v>
      </c>
      <c r="B357" s="514">
        <f>IF('Prior Year - CA2'!B357&gt;0,('CA2 Detail'!B357-'Prior Year - CA2'!B357)/'Prior Year - CA2'!B357,0)</f>
        <v>0</v>
      </c>
      <c r="C357" s="514">
        <f>IF('Prior Year - CA2'!C357&gt;0,('CA2 Detail'!C357-'Prior Year - CA2'!C357)/'Prior Year - CA2'!C357,0)</f>
        <v>0</v>
      </c>
      <c r="D357" s="516"/>
      <c r="E357" s="87"/>
      <c r="F357" s="87"/>
      <c r="G357" s="846"/>
      <c r="H357" s="1039"/>
      <c r="I357" s="69"/>
      <c r="J357" s="69"/>
      <c r="K357" s="36"/>
      <c r="L357" s="36"/>
      <c r="M357" s="36"/>
      <c r="N357" s="36"/>
      <c r="O357" s="65">
        <v>26</v>
      </c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</row>
    <row r="358" spans="1:40">
      <c r="A358" s="35" t="s">
        <v>19</v>
      </c>
      <c r="B358" s="514">
        <f>IF('Prior Year - CA2'!B358&gt;0,('CA2 Detail'!B358-'Prior Year - CA2'!B358)/'Prior Year - CA2'!B358,0)</f>
        <v>0</v>
      </c>
      <c r="C358" s="514">
        <f>IF('Prior Year - CA2'!C358&gt;0,('CA2 Detail'!C358-'Prior Year - CA2'!C358)/'Prior Year - CA2'!C358,0)</f>
        <v>0</v>
      </c>
      <c r="D358" s="516"/>
      <c r="E358" s="87"/>
      <c r="F358" s="87"/>
      <c r="G358" s="846"/>
      <c r="H358" s="1039"/>
      <c r="I358" s="69"/>
      <c r="J358" s="69"/>
      <c r="K358" s="36"/>
      <c r="L358" s="36"/>
      <c r="M358" s="36"/>
      <c r="N358" s="36"/>
      <c r="O358" s="65">
        <v>27</v>
      </c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</row>
    <row r="359" spans="1:40">
      <c r="A359" s="35" t="s">
        <v>20</v>
      </c>
      <c r="B359" s="514">
        <f>IF('Prior Year - CA2'!B359&gt;0,('CA2 Detail'!B359-'Prior Year - CA2'!B359)/'Prior Year - CA2'!B359,0)</f>
        <v>0</v>
      </c>
      <c r="C359" s="514">
        <f>IF('Prior Year - CA2'!C359&gt;0,('CA2 Detail'!C359-'Prior Year - CA2'!C359)/'Prior Year - CA2'!C359,0)</f>
        <v>0</v>
      </c>
      <c r="D359" s="516"/>
      <c r="E359" s="87"/>
      <c r="F359" s="87"/>
      <c r="G359" s="846"/>
      <c r="H359" s="1039"/>
      <c r="I359" s="69"/>
      <c r="J359" s="69"/>
      <c r="K359" s="36"/>
      <c r="L359" s="36"/>
      <c r="M359" s="36"/>
      <c r="N359" s="36"/>
      <c r="O359" s="65">
        <v>28</v>
      </c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</row>
    <row r="360" spans="1:40">
      <c r="A360" s="35" t="s">
        <v>21</v>
      </c>
      <c r="B360" s="514">
        <f>IF('Prior Year - CA2'!B360&gt;0,('CA2 Detail'!B360-'Prior Year - CA2'!B360)/'Prior Year - CA2'!B360,0)</f>
        <v>0</v>
      </c>
      <c r="C360" s="514">
        <f>IF('Prior Year - CA2'!C360&gt;0,('CA2 Detail'!C360-'Prior Year - CA2'!C360)/'Prior Year - CA2'!C360,0)</f>
        <v>0</v>
      </c>
      <c r="D360" s="516"/>
      <c r="E360" s="87"/>
      <c r="F360" s="87"/>
      <c r="G360" s="846"/>
      <c r="H360" s="1039"/>
      <c r="I360" s="69"/>
      <c r="J360" s="69"/>
      <c r="K360" s="36"/>
      <c r="L360" s="36"/>
      <c r="M360" s="36"/>
      <c r="N360" s="36"/>
      <c r="O360" s="65">
        <v>29</v>
      </c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</row>
    <row r="361" spans="1:40" ht="15.75">
      <c r="A361" s="35" t="s">
        <v>22</v>
      </c>
      <c r="B361" s="514">
        <f>IF('Prior Year - CA2'!B361&gt;0,('CA2 Detail'!B361-'Prior Year - CA2'!B361)/'Prior Year - CA2'!B361,0)</f>
        <v>0</v>
      </c>
      <c r="C361" s="514">
        <f>IF('Prior Year - CA2'!C361&gt;0,('CA2 Detail'!C361-'Prior Year - CA2'!C361)/'Prior Year - CA2'!C361,0)</f>
        <v>0</v>
      </c>
      <c r="D361" s="516"/>
      <c r="E361" s="87"/>
      <c r="F361" s="87"/>
      <c r="G361" s="846"/>
      <c r="H361" s="1039"/>
      <c r="I361" s="69"/>
      <c r="J361" s="69"/>
      <c r="K361" s="36"/>
      <c r="L361" s="36"/>
      <c r="M361" s="36"/>
      <c r="N361" s="36"/>
      <c r="O361" s="65">
        <v>30</v>
      </c>
      <c r="P361" s="36"/>
      <c r="Q361" s="1045" t="s">
        <v>171</v>
      </c>
      <c r="R361" s="1046" t="s">
        <v>153</v>
      </c>
      <c r="S361" s="1038"/>
      <c r="T361" s="69"/>
      <c r="U361" s="46" t="s">
        <v>253</v>
      </c>
      <c r="V361" s="50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</row>
    <row r="362" spans="1:40" ht="15.75">
      <c r="A362" s="35" t="s">
        <v>23</v>
      </c>
      <c r="B362" s="514">
        <f>IF('Prior Year - CA2'!B362&gt;0,('CA2 Detail'!B362-'Prior Year - CA2'!B362)/'Prior Year - CA2'!B362,0)</f>
        <v>0</v>
      </c>
      <c r="C362" s="514">
        <f>IF('Prior Year - CA2'!C362&gt;0,('CA2 Detail'!C362-'Prior Year - CA2'!C362)/'Prior Year - CA2'!C362,0)</f>
        <v>0</v>
      </c>
      <c r="D362" s="516"/>
      <c r="E362" s="87"/>
      <c r="F362" s="87"/>
      <c r="G362" s="846"/>
      <c r="H362" s="1039"/>
      <c r="I362" s="77"/>
      <c r="J362" s="69"/>
      <c r="K362" s="36"/>
      <c r="L362" s="36"/>
      <c r="M362" s="36"/>
      <c r="N362" s="36"/>
      <c r="O362" s="65">
        <v>31</v>
      </c>
      <c r="P362" s="36"/>
      <c r="Q362" s="1047" t="s">
        <v>172</v>
      </c>
      <c r="R362" s="1048" t="s">
        <v>177</v>
      </c>
      <c r="S362" s="1038"/>
      <c r="T362" s="69"/>
      <c r="U362" s="41" t="s">
        <v>254</v>
      </c>
      <c r="V362" s="50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</row>
    <row r="363" spans="1:40" ht="16.5" thickBot="1">
      <c r="A363" s="35" t="s">
        <v>24</v>
      </c>
      <c r="B363" s="514">
        <f>IF('Prior Year - CA2'!B363&gt;0,('CA2 Detail'!B363-'Prior Year - CA2'!B363)/'Prior Year - CA2'!B363,0)</f>
        <v>0</v>
      </c>
      <c r="C363" s="514">
        <f>IF('Prior Year - CA2'!C363&gt;0,('CA2 Detail'!C363-'Prior Year - CA2'!C363)/'Prior Year - CA2'!C363,0)</f>
        <v>0</v>
      </c>
      <c r="D363" s="516"/>
      <c r="E363" s="87"/>
      <c r="F363" s="87"/>
      <c r="G363" s="846"/>
      <c r="H363" s="1039"/>
      <c r="I363" s="69"/>
      <c r="J363" s="69"/>
      <c r="K363" s="36"/>
      <c r="L363" s="36"/>
      <c r="M363" s="36"/>
      <c r="N363" s="36"/>
      <c r="O363" s="65">
        <v>32</v>
      </c>
      <c r="P363" s="36"/>
      <c r="Q363" s="1047" t="s">
        <v>173</v>
      </c>
      <c r="R363" s="1048" t="s">
        <v>146</v>
      </c>
      <c r="S363" s="1038"/>
      <c r="T363" s="69"/>
      <c r="U363" s="41" t="s">
        <v>179</v>
      </c>
      <c r="V363" s="50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</row>
    <row r="364" spans="1:40" ht="16.5" thickTop="1">
      <c r="A364" s="39"/>
      <c r="B364" s="511"/>
      <c r="C364" s="509"/>
      <c r="D364" s="509"/>
      <c r="E364" s="509"/>
      <c r="F364" s="509"/>
      <c r="G364" s="509"/>
      <c r="H364" s="85"/>
      <c r="I364" s="69"/>
      <c r="J364" s="69"/>
      <c r="K364" s="36"/>
      <c r="L364" s="36" t="s">
        <v>141</v>
      </c>
      <c r="M364" s="36"/>
      <c r="N364" s="36"/>
      <c r="O364" s="65">
        <v>33</v>
      </c>
      <c r="P364" s="36"/>
      <c r="Q364" s="1049"/>
      <c r="R364" s="1050"/>
      <c r="S364" s="1057"/>
      <c r="T364" s="1053" t="s">
        <v>289</v>
      </c>
      <c r="U364" s="1057">
        <f>IF('Prior Year - CA2'!U364&gt;0,('CA2 Detail'!U364-'Prior Year - CA2'!U364)/'Prior Year - CA2'!U364,0)</f>
        <v>0</v>
      </c>
      <c r="V364" s="50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</row>
    <row r="365" spans="1:40" ht="15.75">
      <c r="A365" s="39" t="s">
        <v>284</v>
      </c>
      <c r="B365" s="514">
        <f>IF('Prior Year - CA2'!B365&gt;0,('CA2 Detail'!B365-'Prior Year - CA2'!B365)/'Prior Year - CA2'!B365,0)</f>
        <v>0</v>
      </c>
      <c r="C365" s="514">
        <f>IF('Prior Year - CA2'!C365&gt;0,('CA2 Detail'!C365-'Prior Year - CA2'!C365)/'Prior Year - CA2'!C365,0)</f>
        <v>0</v>
      </c>
      <c r="D365" s="514">
        <f>IF('Prior Year - CA2'!D365&gt;0,('CA2 Detail'!D365-'Prior Year - CA2'!D365)/'Prior Year - CA2'!D365,0)</f>
        <v>0</v>
      </c>
      <c r="E365" s="514">
        <f>IF('Prior Year - CA2'!E365&gt;0,('CA2 Detail'!E365-'Prior Year - CA2'!E365)/'Prior Year - CA2'!E365,0)</f>
        <v>0</v>
      </c>
      <c r="F365" s="514">
        <f>IF('Prior Year - CA2'!F365&gt;0,('CA2 Detail'!F365-'Prior Year - CA2'!F365)/'Prior Year - CA2'!F365,0)</f>
        <v>0</v>
      </c>
      <c r="G365" s="514">
        <f>IF('Prior Year - CA2'!G365&gt;0,('CA2 Detail'!G365-'Prior Year - CA2'!G365)/'Prior Year - CA2'!G365,0)</f>
        <v>0</v>
      </c>
      <c r="H365" s="77"/>
      <c r="I365" s="1057"/>
      <c r="J365" s="69"/>
      <c r="K365" s="36"/>
      <c r="L365" s="36"/>
      <c r="M365" s="36"/>
      <c r="N365" s="36"/>
      <c r="O365" s="65">
        <v>34</v>
      </c>
      <c r="P365" s="36"/>
      <c r="Q365" s="1058">
        <f>IF('Prior Year - CA2'!Q365&gt;0,('CA2 Detail'!Q365-'Prior Year - CA2'!Q365)/'Prior Year - CA2'!Q365,0)</f>
        <v>0</v>
      </c>
      <c r="R365" s="1059">
        <f>IF('Prior Year - CA2'!R365&gt;0,('CA2 Detail'!R365-'Prior Year - CA2'!R365)/'Prior Year - CA2'!R365,0)</f>
        <v>0</v>
      </c>
      <c r="S365" s="1057"/>
      <c r="T365" s="1054" t="s">
        <v>242</v>
      </c>
      <c r="U365" s="1057">
        <f>IF('Prior Year - CA2'!U365&gt;0,('CA2 Detail'!U365-'Prior Year - CA2'!U365)/'Prior Year - CA2'!U365,0)</f>
        <v>0</v>
      </c>
      <c r="V365" s="50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</row>
    <row r="366" spans="1:40" ht="15.75">
      <c r="A366" s="45"/>
      <c r="B366" s="511"/>
      <c r="C366" s="847"/>
      <c r="D366" s="848"/>
      <c r="E366" s="848"/>
      <c r="F366" s="849"/>
      <c r="G366" s="850"/>
      <c r="H366" s="1040"/>
      <c r="I366" s="85"/>
      <c r="J366" s="69"/>
      <c r="K366" s="36"/>
      <c r="L366" s="36"/>
      <c r="M366" s="36"/>
      <c r="N366" s="36"/>
      <c r="O366" s="65">
        <v>35</v>
      </c>
      <c r="P366" s="36"/>
      <c r="Q366" s="68"/>
      <c r="R366" s="68"/>
      <c r="S366" s="1057"/>
      <c r="T366" s="1055" t="s">
        <v>243</v>
      </c>
      <c r="U366" s="1057">
        <f>IF('Prior Year - CA2'!U366&gt;0,('CA2 Detail'!U366-'Prior Year - CA2'!U366)/'Prior Year - CA2'!U366,0)</f>
        <v>0</v>
      </c>
      <c r="V366" s="50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</row>
    <row r="367" spans="1:40" ht="15.75">
      <c r="A367" s="39" t="s">
        <v>283</v>
      </c>
      <c r="B367" s="518"/>
      <c r="C367" s="519"/>
      <c r="D367" s="543"/>
      <c r="E367" s="543"/>
      <c r="F367" s="851"/>
      <c r="G367" s="852"/>
      <c r="H367" s="1040"/>
      <c r="I367" s="85"/>
      <c r="J367" s="69"/>
      <c r="K367" s="36"/>
      <c r="L367" s="36"/>
      <c r="M367" s="36"/>
      <c r="N367" s="36"/>
      <c r="O367" s="65">
        <v>36</v>
      </c>
      <c r="P367" s="36"/>
      <c r="Q367" s="68"/>
      <c r="R367" s="68"/>
      <c r="S367" s="1057"/>
      <c r="T367" s="1055" t="s">
        <v>244</v>
      </c>
      <c r="U367" s="1057">
        <f>IF('Prior Year - CA2'!U367&gt;0,('CA2 Detail'!U367-'Prior Year - CA2'!U367)/'Prior Year - CA2'!U367,0)</f>
        <v>0</v>
      </c>
      <c r="V367" s="50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</row>
    <row r="368" spans="1:40" ht="15.75">
      <c r="A368" s="39" t="s">
        <v>287</v>
      </c>
      <c r="B368" s="518"/>
      <c r="C368" s="518"/>
      <c r="D368" s="516"/>
      <c r="E368" s="87"/>
      <c r="F368" s="87"/>
      <c r="G368" s="846"/>
      <c r="H368" s="1039"/>
      <c r="I368" s="69"/>
      <c r="J368" s="69"/>
      <c r="K368" s="36"/>
      <c r="L368" s="36"/>
      <c r="M368" s="36"/>
      <c r="N368" s="36"/>
      <c r="O368" s="65">
        <v>37</v>
      </c>
      <c r="P368" s="36"/>
      <c r="Q368" s="40"/>
      <c r="R368" s="40"/>
      <c r="S368" s="1057"/>
      <c r="T368" s="1055" t="s">
        <v>245</v>
      </c>
      <c r="U368" s="1057">
        <f>IF('Prior Year - CA2'!U368&gt;0,('CA2 Detail'!U368-'Prior Year - CA2'!U368)/'Prior Year - CA2'!U368,0)</f>
        <v>0</v>
      </c>
      <c r="V368" s="50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</row>
    <row r="369" spans="1:40" ht="15.75">
      <c r="A369" s="35" t="s">
        <v>1</v>
      </c>
      <c r="B369" s="514">
        <f>IF('Prior Year - CA2'!B369&gt;0,('CA2 Detail'!B369-'Prior Year - CA2'!B369)/'Prior Year - CA2'!B369,0)</f>
        <v>0</v>
      </c>
      <c r="C369" s="514">
        <f>IF('Prior Year - CA2'!C369&gt;0,('CA2 Detail'!C369-'Prior Year - CA2'!C369)/'Prior Year - CA2'!C369,0)</f>
        <v>0</v>
      </c>
      <c r="D369" s="516"/>
      <c r="E369" s="87"/>
      <c r="F369" s="87"/>
      <c r="G369" s="846"/>
      <c r="H369" s="1039"/>
      <c r="I369" s="69"/>
      <c r="J369" s="69"/>
      <c r="K369" s="36"/>
      <c r="L369" s="36"/>
      <c r="M369" s="36"/>
      <c r="N369" s="36"/>
      <c r="O369" s="65">
        <v>38</v>
      </c>
      <c r="P369" s="36"/>
      <c r="Q369" s="40"/>
      <c r="R369" s="40"/>
      <c r="S369" s="1057"/>
      <c r="T369" s="1055" t="s">
        <v>246</v>
      </c>
      <c r="U369" s="1057">
        <f>IF('Prior Year - CA2'!U369&gt;0,('CA2 Detail'!U369-'Prior Year - CA2'!U369)/'Prior Year - CA2'!U369,0)</f>
        <v>0</v>
      </c>
      <c r="V369" s="50" t="s">
        <v>279</v>
      </c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</row>
    <row r="370" spans="1:40" ht="15.75">
      <c r="A370" s="35" t="s">
        <v>2</v>
      </c>
      <c r="B370" s="514">
        <f>IF('Prior Year - CA2'!B370&gt;0,('CA2 Detail'!B370-'Prior Year - CA2'!B370)/'Prior Year - CA2'!B370,0)</f>
        <v>0</v>
      </c>
      <c r="C370" s="514">
        <f>IF('Prior Year - CA2'!C370&gt;0,('CA2 Detail'!C370-'Prior Year - CA2'!C370)/'Prior Year - CA2'!C370,0)</f>
        <v>0</v>
      </c>
      <c r="D370" s="516"/>
      <c r="E370" s="87"/>
      <c r="F370" s="87"/>
      <c r="G370" s="846"/>
      <c r="H370" s="1039"/>
      <c r="I370" s="69"/>
      <c r="J370" s="69"/>
      <c r="K370" s="36"/>
      <c r="L370" s="36"/>
      <c r="M370" s="36"/>
      <c r="N370" s="36"/>
      <c r="O370" s="65">
        <v>39</v>
      </c>
      <c r="P370" s="36"/>
      <c r="Q370" s="40"/>
      <c r="R370" s="40"/>
      <c r="S370" s="1057"/>
      <c r="T370" s="1055" t="s">
        <v>247</v>
      </c>
      <c r="U370" s="1057">
        <f>IF('Prior Year - CA2'!U370&gt;0,('CA2 Detail'!U370-'Prior Year - CA2'!U370)/'Prior Year - CA2'!U370,0)</f>
        <v>0</v>
      </c>
      <c r="V370" s="50" t="s">
        <v>280</v>
      </c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</row>
    <row r="371" spans="1:40" ht="15.75">
      <c r="A371" s="35" t="s">
        <v>3</v>
      </c>
      <c r="B371" s="514">
        <f>IF('Prior Year - CA2'!B371&gt;0,('CA2 Detail'!B371-'Prior Year - CA2'!B371)/'Prior Year - CA2'!B371,0)</f>
        <v>0</v>
      </c>
      <c r="C371" s="514">
        <f>IF('Prior Year - CA2'!C371&gt;0,('CA2 Detail'!C371-'Prior Year - CA2'!C371)/'Prior Year - CA2'!C371,0)</f>
        <v>0</v>
      </c>
      <c r="D371" s="516"/>
      <c r="E371" s="87"/>
      <c r="F371" s="87"/>
      <c r="G371" s="846"/>
      <c r="H371" s="1039"/>
      <c r="I371" s="69"/>
      <c r="J371" s="69"/>
      <c r="K371" s="36"/>
      <c r="L371" s="36"/>
      <c r="M371" s="36"/>
      <c r="N371" s="36"/>
      <c r="O371" s="65">
        <v>40</v>
      </c>
      <c r="P371" s="36"/>
      <c r="Q371" s="40"/>
      <c r="R371" s="40"/>
      <c r="S371" s="1057"/>
      <c r="T371" s="1055" t="s">
        <v>248</v>
      </c>
      <c r="U371" s="1057">
        <f>IF('Prior Year - CA2'!U371&gt;0,('CA2 Detail'!U371-'Prior Year - CA2'!U371)/'Prior Year - CA2'!U371,0)</f>
        <v>0</v>
      </c>
      <c r="V371" s="50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</row>
    <row r="372" spans="1:40" ht="15.75">
      <c r="A372" s="35" t="s">
        <v>4</v>
      </c>
      <c r="B372" s="514">
        <f>IF('Prior Year - CA2'!B372&gt;0,('CA2 Detail'!B372-'Prior Year - CA2'!B372)/'Prior Year - CA2'!B372,0)</f>
        <v>0</v>
      </c>
      <c r="C372" s="514">
        <f>IF('Prior Year - CA2'!C372&gt;0,('CA2 Detail'!C372-'Prior Year - CA2'!C372)/'Prior Year - CA2'!C372,0)</f>
        <v>0</v>
      </c>
      <c r="D372" s="516"/>
      <c r="E372" s="87"/>
      <c r="F372" s="87"/>
      <c r="G372" s="846"/>
      <c r="H372" s="1039"/>
      <c r="I372" s="69"/>
      <c r="J372" s="69"/>
      <c r="K372" s="36"/>
      <c r="L372" s="36"/>
      <c r="M372" s="36"/>
      <c r="N372" s="36"/>
      <c r="O372" s="65">
        <v>41</v>
      </c>
      <c r="P372" s="36"/>
      <c r="Q372" s="36"/>
      <c r="R372" s="36"/>
      <c r="S372" s="1057"/>
      <c r="T372" s="1055" t="s">
        <v>249</v>
      </c>
      <c r="U372" s="1057">
        <f>IF('Prior Year - CA2'!U372&gt;0,('CA2 Detail'!U372-'Prior Year - CA2'!U372)/'Prior Year - CA2'!U372,0)</f>
        <v>0</v>
      </c>
      <c r="V372" s="50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</row>
    <row r="373" spans="1:40" ht="15.75">
      <c r="A373" s="35" t="s">
        <v>5</v>
      </c>
      <c r="B373" s="514">
        <f>IF('Prior Year - CA2'!B373&gt;0,('CA2 Detail'!B373-'Prior Year - CA2'!B373)/'Prior Year - CA2'!B373,0)</f>
        <v>0</v>
      </c>
      <c r="C373" s="514">
        <f>IF('Prior Year - CA2'!C373&gt;0,('CA2 Detail'!C373-'Prior Year - CA2'!C373)/'Prior Year - CA2'!C373,0)</f>
        <v>0</v>
      </c>
      <c r="D373" s="516"/>
      <c r="E373" s="87"/>
      <c r="F373" s="87"/>
      <c r="G373" s="846"/>
      <c r="H373" s="1039"/>
      <c r="I373" s="69"/>
      <c r="J373" s="69"/>
      <c r="K373" s="36"/>
      <c r="L373" s="36"/>
      <c r="M373" s="36"/>
      <c r="N373" s="36"/>
      <c r="O373" s="65">
        <v>42</v>
      </c>
      <c r="P373" s="36"/>
      <c r="Q373" s="36"/>
      <c r="R373" s="69"/>
      <c r="S373" s="1057"/>
      <c r="T373" s="1056" t="s">
        <v>250</v>
      </c>
      <c r="U373" s="1057">
        <f>IF('Prior Year - CA2'!U373&gt;0,('CA2 Detail'!U373-'Prior Year - CA2'!U373)/'Prior Year - CA2'!U373,0)</f>
        <v>0</v>
      </c>
      <c r="V373" s="90">
        <f>IF('Prior Year - CA2'!V373&gt;0,('CA2 Detail'!V373-'Prior Year - CA2'!V373)/'Prior Year - CA2'!V373,0)</f>
        <v>0</v>
      </c>
      <c r="W373" s="36" t="s">
        <v>281</v>
      </c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</row>
    <row r="374" spans="1:40">
      <c r="A374" s="35" t="s">
        <v>6</v>
      </c>
      <c r="B374" s="514">
        <f>IF('Prior Year - CA2'!B374&gt;0,('CA2 Detail'!B374-'Prior Year - CA2'!B374)/'Prior Year - CA2'!B374,0)</f>
        <v>0</v>
      </c>
      <c r="C374" s="514">
        <f>IF('Prior Year - CA2'!C374&gt;0,('CA2 Detail'!C374-'Prior Year - CA2'!C374)/'Prior Year - CA2'!C374,0)</f>
        <v>0</v>
      </c>
      <c r="D374" s="516"/>
      <c r="E374" s="87"/>
      <c r="F374" s="87"/>
      <c r="G374" s="846"/>
      <c r="H374" s="1039"/>
      <c r="I374" s="69"/>
      <c r="J374" s="69"/>
      <c r="K374" s="36"/>
      <c r="L374" s="36"/>
      <c r="M374" s="36"/>
      <c r="N374" s="36"/>
      <c r="O374" s="65">
        <v>43</v>
      </c>
      <c r="P374" s="36"/>
      <c r="Q374" s="36"/>
      <c r="R374" s="69"/>
      <c r="S374" s="69"/>
      <c r="T374" s="69"/>
      <c r="U374" s="57"/>
      <c r="V374" s="36"/>
      <c r="W374" s="36" t="s">
        <v>293</v>
      </c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</row>
    <row r="375" spans="1:40">
      <c r="A375" s="35" t="s">
        <v>7</v>
      </c>
      <c r="B375" s="514">
        <f>IF('Prior Year - CA2'!B375&gt;0,('CA2 Detail'!B375-'Prior Year - CA2'!B375)/'Prior Year - CA2'!B375,0)</f>
        <v>0</v>
      </c>
      <c r="C375" s="514">
        <f>IF('Prior Year - CA2'!C375&gt;0,('CA2 Detail'!C375-'Prior Year - CA2'!C375)/'Prior Year - CA2'!C375,0)</f>
        <v>0</v>
      </c>
      <c r="D375" s="516"/>
      <c r="E375" s="87"/>
      <c r="F375" s="87"/>
      <c r="G375" s="846"/>
      <c r="H375" s="1039"/>
      <c r="I375" s="69"/>
      <c r="J375" s="69"/>
      <c r="K375" s="36"/>
      <c r="L375" s="36"/>
      <c r="M375" s="36"/>
      <c r="N375" s="36"/>
      <c r="O375" s="65">
        <v>44</v>
      </c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</row>
    <row r="376" spans="1:40">
      <c r="A376" s="35" t="s">
        <v>8</v>
      </c>
      <c r="B376" s="514">
        <f>IF('Prior Year - CA2'!B376&gt;0,('CA2 Detail'!B376-'Prior Year - CA2'!B376)/'Prior Year - CA2'!B376,0)</f>
        <v>0</v>
      </c>
      <c r="C376" s="514">
        <f>IF('Prior Year - CA2'!C376&gt;0,('CA2 Detail'!C376-'Prior Year - CA2'!C376)/'Prior Year - CA2'!C376,0)</f>
        <v>0</v>
      </c>
      <c r="D376" s="516"/>
      <c r="E376" s="87"/>
      <c r="F376" s="87"/>
      <c r="G376" s="846"/>
      <c r="H376" s="1039"/>
      <c r="I376" s="69"/>
      <c r="J376" s="69"/>
      <c r="K376" s="36"/>
      <c r="L376" s="36"/>
      <c r="M376" s="36"/>
      <c r="N376" s="36"/>
      <c r="O376" s="65">
        <v>45</v>
      </c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</row>
    <row r="377" spans="1:40">
      <c r="A377" s="35" t="s">
        <v>9</v>
      </c>
      <c r="B377" s="514">
        <f>IF('Prior Year - CA2'!B377&gt;0,('CA2 Detail'!B377-'Prior Year - CA2'!B377)/'Prior Year - CA2'!B377,0)</f>
        <v>0</v>
      </c>
      <c r="C377" s="514">
        <f>IF('Prior Year - CA2'!C377&gt;0,('CA2 Detail'!C377-'Prior Year - CA2'!C377)/'Prior Year - CA2'!C377,0)</f>
        <v>0</v>
      </c>
      <c r="D377" s="516"/>
      <c r="E377" s="87"/>
      <c r="F377" s="87"/>
      <c r="G377" s="846"/>
      <c r="H377" s="1039"/>
      <c r="I377" s="69"/>
      <c r="J377" s="69"/>
      <c r="K377" s="36"/>
      <c r="L377" s="36"/>
      <c r="M377" s="36"/>
      <c r="N377" s="36"/>
      <c r="O377" s="65">
        <v>46</v>
      </c>
      <c r="P377" s="36"/>
      <c r="Q377" s="36"/>
      <c r="R377" s="36"/>
      <c r="S377" s="36"/>
      <c r="T377" s="36"/>
      <c r="U377" s="55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</row>
    <row r="378" spans="1:40">
      <c r="A378" s="35" t="s">
        <v>10</v>
      </c>
      <c r="B378" s="514">
        <f>IF('Prior Year - CA2'!B378&gt;0,('CA2 Detail'!B378-'Prior Year - CA2'!B378)/'Prior Year - CA2'!B378,0)</f>
        <v>0</v>
      </c>
      <c r="C378" s="514">
        <f>IF('Prior Year - CA2'!C378&gt;0,('CA2 Detail'!C378-'Prior Year - CA2'!C378)/'Prior Year - CA2'!C378,0)</f>
        <v>0</v>
      </c>
      <c r="D378" s="516"/>
      <c r="E378" s="87"/>
      <c r="F378" s="87"/>
      <c r="G378" s="846"/>
      <c r="H378" s="1039"/>
      <c r="I378" s="69"/>
      <c r="J378" s="69"/>
      <c r="K378" s="36"/>
      <c r="L378" s="36"/>
      <c r="M378" s="36"/>
      <c r="N378" s="36"/>
      <c r="O378" s="65">
        <v>47</v>
      </c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</row>
    <row r="379" spans="1:40">
      <c r="A379" s="35" t="s">
        <v>11</v>
      </c>
      <c r="B379" s="514">
        <f>IF('Prior Year - CA2'!B379&gt;0,('CA2 Detail'!B379-'Prior Year - CA2'!B379)/'Prior Year - CA2'!B379,0)</f>
        <v>0</v>
      </c>
      <c r="C379" s="514">
        <f>IF('Prior Year - CA2'!C379&gt;0,('CA2 Detail'!C379-'Prior Year - CA2'!C379)/'Prior Year - CA2'!C379,0)</f>
        <v>0</v>
      </c>
      <c r="D379" s="516"/>
      <c r="E379" s="87"/>
      <c r="F379" s="87"/>
      <c r="G379" s="846"/>
      <c r="H379" s="1039"/>
      <c r="I379" s="69"/>
      <c r="J379" s="69"/>
      <c r="K379" s="36"/>
      <c r="L379" s="36"/>
      <c r="M379" s="36"/>
      <c r="N379" s="36"/>
      <c r="O379" s="65">
        <v>48</v>
      </c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</row>
    <row r="380" spans="1:40">
      <c r="A380" s="35" t="s">
        <v>12</v>
      </c>
      <c r="B380" s="514">
        <f>IF('Prior Year - CA2'!B380&gt;0,('CA2 Detail'!B380-'Prior Year - CA2'!B380)/'Prior Year - CA2'!B380,0)</f>
        <v>0</v>
      </c>
      <c r="C380" s="514">
        <f>IF('Prior Year - CA2'!C380&gt;0,('CA2 Detail'!C380-'Prior Year - CA2'!C380)/'Prior Year - CA2'!C380,0)</f>
        <v>0</v>
      </c>
      <c r="D380" s="516"/>
      <c r="E380" s="87"/>
      <c r="F380" s="87"/>
      <c r="G380" s="846"/>
      <c r="H380" s="1039"/>
      <c r="I380" s="69"/>
      <c r="J380" s="69"/>
      <c r="K380" s="36"/>
      <c r="L380" s="36"/>
      <c r="M380" s="36"/>
      <c r="N380" s="36"/>
      <c r="O380" s="65">
        <v>49</v>
      </c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</row>
    <row r="381" spans="1:40">
      <c r="A381" s="35" t="s">
        <v>13</v>
      </c>
      <c r="B381" s="514">
        <f>IF('Prior Year - CA2'!B381&gt;0,('CA2 Detail'!B381-'Prior Year - CA2'!B381)/'Prior Year - CA2'!B381,0)</f>
        <v>0</v>
      </c>
      <c r="C381" s="514">
        <f>IF('Prior Year - CA2'!C381&gt;0,('CA2 Detail'!C381-'Prior Year - CA2'!C381)/'Prior Year - CA2'!C381,0)</f>
        <v>0</v>
      </c>
      <c r="D381" s="516"/>
      <c r="E381" s="87"/>
      <c r="F381" s="87"/>
      <c r="G381" s="846"/>
      <c r="H381" s="1039"/>
      <c r="I381" s="69"/>
      <c r="J381" s="69"/>
      <c r="K381" s="36"/>
      <c r="L381" s="36"/>
      <c r="M381" s="36"/>
      <c r="N381" s="36"/>
      <c r="O381" s="65">
        <v>50</v>
      </c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</row>
    <row r="382" spans="1:40">
      <c r="A382" s="35" t="s">
        <v>14</v>
      </c>
      <c r="B382" s="514">
        <f>IF('Prior Year - CA2'!B382&gt;0,('CA2 Detail'!B382-'Prior Year - CA2'!B382)/'Prior Year - CA2'!B382,0)</f>
        <v>0</v>
      </c>
      <c r="C382" s="514">
        <f>IF('Prior Year - CA2'!C382&gt;0,('CA2 Detail'!C382-'Prior Year - CA2'!C382)/'Prior Year - CA2'!C382,0)</f>
        <v>0</v>
      </c>
      <c r="D382" s="516"/>
      <c r="E382" s="87"/>
      <c r="F382" s="87"/>
      <c r="G382" s="846"/>
      <c r="H382" s="1039"/>
      <c r="I382" s="69"/>
      <c r="J382" s="69"/>
      <c r="K382" s="36"/>
      <c r="L382" s="36"/>
      <c r="M382" s="36"/>
      <c r="N382" s="36"/>
      <c r="O382" s="65">
        <v>51</v>
      </c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</row>
    <row r="383" spans="1:40">
      <c r="A383" s="35" t="s">
        <v>15</v>
      </c>
      <c r="B383" s="514">
        <f>IF('Prior Year - CA2'!B383&gt;0,('CA2 Detail'!B383-'Prior Year - CA2'!B383)/'Prior Year - CA2'!B383,0)</f>
        <v>0</v>
      </c>
      <c r="C383" s="514">
        <f>IF('Prior Year - CA2'!C383&gt;0,('CA2 Detail'!C383-'Prior Year - CA2'!C383)/'Prior Year - CA2'!C383,0)</f>
        <v>0</v>
      </c>
      <c r="D383" s="516"/>
      <c r="E383" s="87"/>
      <c r="F383" s="87"/>
      <c r="G383" s="846"/>
      <c r="H383" s="1039"/>
      <c r="I383" s="69"/>
      <c r="J383" s="69"/>
      <c r="K383" s="36"/>
      <c r="L383" s="36"/>
      <c r="M383" s="36"/>
      <c r="N383" s="36"/>
      <c r="O383" s="65">
        <v>52</v>
      </c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</row>
    <row r="384" spans="1:40">
      <c r="A384" s="35" t="s">
        <v>16</v>
      </c>
      <c r="B384" s="514">
        <f>IF('Prior Year - CA2'!B384&gt;0,('CA2 Detail'!B384-'Prior Year - CA2'!B384)/'Prior Year - CA2'!B384,0)</f>
        <v>0</v>
      </c>
      <c r="C384" s="514">
        <f>IF('Prior Year - CA2'!C384&gt;0,('CA2 Detail'!C384-'Prior Year - CA2'!C384)/'Prior Year - CA2'!C384,0)</f>
        <v>0</v>
      </c>
      <c r="D384" s="516"/>
      <c r="E384" s="87"/>
      <c r="F384" s="87"/>
      <c r="G384" s="846"/>
      <c r="H384" s="1039"/>
      <c r="I384" s="69"/>
      <c r="J384" s="69"/>
      <c r="K384" s="36"/>
      <c r="L384" s="36"/>
      <c r="M384" s="36"/>
      <c r="N384" s="36"/>
      <c r="O384" s="65">
        <v>53</v>
      </c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</row>
    <row r="385" spans="1:40">
      <c r="A385" s="35" t="s">
        <v>17</v>
      </c>
      <c r="B385" s="514">
        <f>IF('Prior Year - CA2'!B385&gt;0,('CA2 Detail'!B385-'Prior Year - CA2'!B385)/'Prior Year - CA2'!B385,0)</f>
        <v>0</v>
      </c>
      <c r="C385" s="514">
        <f>IF('Prior Year - CA2'!C385&gt;0,('CA2 Detail'!C385-'Prior Year - CA2'!C385)/'Prior Year - CA2'!C385,0)</f>
        <v>0</v>
      </c>
      <c r="D385" s="516"/>
      <c r="E385" s="87"/>
      <c r="F385" s="87"/>
      <c r="G385" s="846"/>
      <c r="H385" s="1039"/>
      <c r="I385" s="69"/>
      <c r="J385" s="69"/>
      <c r="K385" s="36"/>
      <c r="L385" s="36"/>
      <c r="M385" s="36"/>
      <c r="N385" s="36"/>
      <c r="O385" s="65">
        <v>54</v>
      </c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</row>
    <row r="386" spans="1:40">
      <c r="A386" s="35" t="s">
        <v>18</v>
      </c>
      <c r="B386" s="514">
        <f>IF('Prior Year - CA2'!B386&gt;0,('CA2 Detail'!B386-'Prior Year - CA2'!B386)/'Prior Year - CA2'!B386,0)</f>
        <v>0</v>
      </c>
      <c r="C386" s="514">
        <f>IF('Prior Year - CA2'!C386&gt;0,('CA2 Detail'!C386-'Prior Year - CA2'!C386)/'Prior Year - CA2'!C386,0)</f>
        <v>0</v>
      </c>
      <c r="D386" s="516"/>
      <c r="E386" s="87"/>
      <c r="F386" s="87"/>
      <c r="G386" s="846"/>
      <c r="H386" s="1039"/>
      <c r="I386" s="69"/>
      <c r="J386" s="69"/>
      <c r="K386" s="36"/>
      <c r="L386" s="36"/>
      <c r="M386" s="55"/>
      <c r="N386" s="36"/>
      <c r="O386" s="65">
        <v>55</v>
      </c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</row>
    <row r="387" spans="1:40">
      <c r="A387" s="35" t="s">
        <v>19</v>
      </c>
      <c r="B387" s="514">
        <f>IF('Prior Year - CA2'!B387&gt;0,('CA2 Detail'!B387-'Prior Year - CA2'!B387)/'Prior Year - CA2'!B387,0)</f>
        <v>0</v>
      </c>
      <c r="C387" s="514">
        <f>IF('Prior Year - CA2'!C387&gt;0,('CA2 Detail'!C387-'Prior Year - CA2'!C387)/'Prior Year - CA2'!C387,0)</f>
        <v>0</v>
      </c>
      <c r="D387" s="516"/>
      <c r="E387" s="87"/>
      <c r="F387" s="87"/>
      <c r="G387" s="846"/>
      <c r="H387" s="1039"/>
      <c r="I387" s="69"/>
      <c r="J387" s="69"/>
      <c r="K387" s="36"/>
      <c r="L387" s="36"/>
      <c r="M387" s="36"/>
      <c r="N387" s="36"/>
      <c r="O387" s="65">
        <v>56</v>
      </c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</row>
    <row r="388" spans="1:40">
      <c r="A388" s="35" t="s">
        <v>20</v>
      </c>
      <c r="B388" s="514">
        <f>IF('Prior Year - CA2'!B388&gt;0,('CA2 Detail'!B388-'Prior Year - CA2'!B388)/'Prior Year - CA2'!B388,0)</f>
        <v>0</v>
      </c>
      <c r="C388" s="514">
        <f>IF('Prior Year - CA2'!C388&gt;0,('CA2 Detail'!C388-'Prior Year - CA2'!C388)/'Prior Year - CA2'!C388,0)</f>
        <v>0</v>
      </c>
      <c r="D388" s="516"/>
      <c r="E388" s="87"/>
      <c r="F388" s="87"/>
      <c r="G388" s="846"/>
      <c r="H388" s="1039"/>
      <c r="I388" s="69"/>
      <c r="J388" s="69"/>
      <c r="K388" s="36"/>
      <c r="L388" s="36"/>
      <c r="M388" s="36"/>
      <c r="N388" s="36"/>
      <c r="O388" s="65">
        <v>57</v>
      </c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</row>
    <row r="389" spans="1:40">
      <c r="A389" s="35" t="s">
        <v>21</v>
      </c>
      <c r="B389" s="514">
        <f>IF('Prior Year - CA2'!B389&gt;0,('CA2 Detail'!B389-'Prior Year - CA2'!B389)/'Prior Year - CA2'!B389,0)</f>
        <v>0</v>
      </c>
      <c r="C389" s="514">
        <f>IF('Prior Year - CA2'!C389&gt;0,('CA2 Detail'!C389-'Prior Year - CA2'!C389)/'Prior Year - CA2'!C389,0)</f>
        <v>0</v>
      </c>
      <c r="D389" s="516"/>
      <c r="E389" s="87"/>
      <c r="F389" s="87"/>
      <c r="G389" s="846"/>
      <c r="H389" s="1039"/>
      <c r="I389" s="69"/>
      <c r="J389" s="69"/>
      <c r="K389" s="36"/>
      <c r="L389" s="36"/>
      <c r="M389" s="36"/>
      <c r="N389" s="36"/>
      <c r="O389" s="65">
        <v>58</v>
      </c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</row>
    <row r="390" spans="1:40">
      <c r="A390" s="35" t="s">
        <v>22</v>
      </c>
      <c r="B390" s="514">
        <f>IF('Prior Year - CA2'!B390&gt;0,('CA2 Detail'!B390-'Prior Year - CA2'!B390)/'Prior Year - CA2'!B390,0)</f>
        <v>0</v>
      </c>
      <c r="C390" s="514">
        <f>IF('Prior Year - CA2'!C390&gt;0,('CA2 Detail'!C390-'Prior Year - CA2'!C390)/'Prior Year - CA2'!C390,0)</f>
        <v>0</v>
      </c>
      <c r="D390" s="516"/>
      <c r="E390" s="87"/>
      <c r="F390" s="87"/>
      <c r="G390" s="846"/>
      <c r="H390" s="1039"/>
      <c r="I390" s="69"/>
      <c r="J390" s="69"/>
      <c r="K390" s="36"/>
      <c r="L390" s="36"/>
      <c r="M390" s="36"/>
      <c r="N390" s="36"/>
      <c r="O390" s="65">
        <v>59</v>
      </c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</row>
    <row r="391" spans="1:40">
      <c r="A391" s="35" t="s">
        <v>23</v>
      </c>
      <c r="B391" s="514">
        <f>IF('Prior Year - CA2'!B391&gt;0,('CA2 Detail'!B391-'Prior Year - CA2'!B391)/'Prior Year - CA2'!B391,0)</f>
        <v>0</v>
      </c>
      <c r="C391" s="514">
        <f>IF('Prior Year - CA2'!C391&gt;0,('CA2 Detail'!C391-'Prior Year - CA2'!C391)/'Prior Year - CA2'!C391,0)</f>
        <v>0</v>
      </c>
      <c r="D391" s="516"/>
      <c r="E391" s="87"/>
      <c r="F391" s="87"/>
      <c r="G391" s="846"/>
      <c r="H391" s="1039"/>
      <c r="I391" s="77"/>
      <c r="J391" s="69"/>
      <c r="K391" s="36"/>
      <c r="L391" s="36"/>
      <c r="M391" s="36"/>
      <c r="N391" s="36"/>
      <c r="O391" s="65">
        <v>60</v>
      </c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</row>
    <row r="392" spans="1:40">
      <c r="A392" s="35" t="s">
        <v>24</v>
      </c>
      <c r="B392" s="514">
        <f>IF('Prior Year - CA2'!B392&gt;0,('CA2 Detail'!B392-'Prior Year - CA2'!B392)/'Prior Year - CA2'!B392,0)</f>
        <v>0</v>
      </c>
      <c r="C392" s="514">
        <f>IF('Prior Year - CA2'!C392&gt;0,('CA2 Detail'!C392-'Prior Year - CA2'!C392)/'Prior Year - CA2'!C392,0)</f>
        <v>0</v>
      </c>
      <c r="D392" s="516"/>
      <c r="E392" s="87"/>
      <c r="F392" s="87"/>
      <c r="G392" s="846"/>
      <c r="H392" s="1039"/>
      <c r="I392" s="69"/>
      <c r="J392" s="69"/>
      <c r="K392" s="36"/>
      <c r="L392" s="36"/>
      <c r="M392" s="36"/>
      <c r="N392" s="36"/>
      <c r="O392" s="65">
        <v>61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</row>
    <row r="393" spans="1:40" ht="15.75">
      <c r="A393" s="39"/>
      <c r="B393" s="511"/>
      <c r="C393" s="509"/>
      <c r="D393" s="509"/>
      <c r="E393" s="509"/>
      <c r="F393" s="509"/>
      <c r="G393" s="509"/>
      <c r="H393" s="85"/>
      <c r="I393" s="69"/>
      <c r="J393" s="69"/>
      <c r="K393" s="36"/>
      <c r="L393" s="36"/>
      <c r="M393" s="36"/>
      <c r="N393" s="36"/>
      <c r="O393" s="65">
        <v>62</v>
      </c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</row>
    <row r="394" spans="1:40" ht="15.75">
      <c r="A394" s="39" t="s">
        <v>285</v>
      </c>
      <c r="B394" s="514">
        <f>IF('Prior Year - CA2'!B394&gt;0,('CA2 Detail'!B394-'Prior Year - CA2'!B394)/'Prior Year - CA2'!B394,0)</f>
        <v>0</v>
      </c>
      <c r="C394" s="514">
        <f>IF('Prior Year - CA2'!C394&gt;0,('CA2 Detail'!C394-'Prior Year - CA2'!C394)/'Prior Year - CA2'!C394,0)</f>
        <v>0</v>
      </c>
      <c r="D394" s="514">
        <f>IF('Prior Year - CA2'!D394&gt;0,('CA2 Detail'!D394-'Prior Year - CA2'!D394)/'Prior Year - CA2'!D394,0)</f>
        <v>0</v>
      </c>
      <c r="E394" s="514">
        <f>IF('Prior Year - CA2'!E394&gt;0,('CA2 Detail'!E394-'Prior Year - CA2'!E394)/'Prior Year - CA2'!E394,0)</f>
        <v>0</v>
      </c>
      <c r="F394" s="514">
        <f>IF('Prior Year - CA2'!F394&gt;0,('CA2 Detail'!F394-'Prior Year - CA2'!F394)/'Prior Year - CA2'!F394,0)</f>
        <v>0</v>
      </c>
      <c r="G394" s="514">
        <f>IF('Prior Year - CA2'!G394&gt;0,('CA2 Detail'!G394-'Prior Year - CA2'!G394)/'Prior Year - CA2'!G394,0)</f>
        <v>0</v>
      </c>
      <c r="H394" s="1041"/>
      <c r="I394" s="1057"/>
      <c r="J394" s="69"/>
      <c r="K394" s="36"/>
      <c r="L394" s="36"/>
      <c r="M394" s="36"/>
      <c r="N394" s="36"/>
      <c r="O394" s="65">
        <v>63</v>
      </c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</row>
    <row r="395" spans="1:40" ht="15.75">
      <c r="A395" s="45"/>
      <c r="B395" s="511"/>
      <c r="C395" s="847"/>
      <c r="D395" s="848"/>
      <c r="E395" s="848"/>
      <c r="F395" s="849"/>
      <c r="G395" s="850"/>
      <c r="H395" s="1040"/>
      <c r="I395" s="85"/>
      <c r="J395" s="69"/>
      <c r="K395" s="36"/>
      <c r="L395" s="36"/>
      <c r="M395" s="36"/>
      <c r="N395" s="36"/>
      <c r="O395" s="65">
        <v>64</v>
      </c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</row>
    <row r="396" spans="1:40" ht="15.75">
      <c r="A396" s="39" t="s">
        <v>25</v>
      </c>
      <c r="B396" s="516"/>
      <c r="C396" s="515"/>
      <c r="D396" s="516"/>
      <c r="E396" s="516"/>
      <c r="F396" s="854"/>
      <c r="G396" s="846"/>
      <c r="H396" s="1039"/>
      <c r="I396" s="85"/>
      <c r="J396" s="69"/>
      <c r="K396" s="36"/>
      <c r="L396" s="36"/>
      <c r="M396" s="36"/>
      <c r="N396" s="36"/>
      <c r="O396" s="65">
        <v>65</v>
      </c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</row>
    <row r="397" spans="1:40" ht="15.75">
      <c r="A397" s="35" t="s">
        <v>26</v>
      </c>
      <c r="B397" s="514">
        <f>IF('Prior Year - CA2'!B397&gt;0,('CA2 Detail'!B397-'Prior Year - CA2'!B397)/'Prior Year - CA2'!B397,0)</f>
        <v>0</v>
      </c>
      <c r="C397" s="514">
        <f>IF('Prior Year - CA2'!C397&gt;0,('CA2 Detail'!C397-'Prior Year - CA2'!C397)/'Prior Year - CA2'!C397,0)</f>
        <v>0</v>
      </c>
      <c r="D397" s="516"/>
      <c r="E397" s="516"/>
      <c r="F397" s="854"/>
      <c r="G397" s="846"/>
      <c r="H397" s="1039"/>
      <c r="I397" s="85"/>
      <c r="J397" s="69"/>
      <c r="K397" s="36"/>
      <c r="L397" s="36"/>
      <c r="M397" s="36"/>
      <c r="N397" s="36"/>
      <c r="O397" s="65">
        <v>66</v>
      </c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</row>
    <row r="398" spans="1:40" ht="15.75">
      <c r="A398" s="35" t="s">
        <v>126</v>
      </c>
      <c r="B398" s="514">
        <f>IF('Prior Year - CA2'!B398&gt;0,('CA2 Detail'!B398-'Prior Year - CA2'!B398)/'Prior Year - CA2'!B398,0)</f>
        <v>0</v>
      </c>
      <c r="C398" s="514">
        <f>IF('Prior Year - CA2'!C398&gt;0,('CA2 Detail'!C398-'Prior Year - CA2'!C398)/'Prior Year - CA2'!C398,0)</f>
        <v>0</v>
      </c>
      <c r="D398" s="516"/>
      <c r="E398" s="516"/>
      <c r="F398" s="854"/>
      <c r="G398" s="846"/>
      <c r="H398" s="1039"/>
      <c r="I398" s="85"/>
      <c r="J398" s="69"/>
      <c r="K398" s="36"/>
      <c r="L398" s="36"/>
      <c r="M398" s="36"/>
      <c r="N398" s="36"/>
      <c r="O398" s="65">
        <v>67</v>
      </c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</row>
    <row r="399" spans="1:40" ht="15.75">
      <c r="A399" s="35" t="s">
        <v>28</v>
      </c>
      <c r="B399" s="514">
        <f>IF('Prior Year - CA2'!B399&gt;0,('CA2 Detail'!B399-'Prior Year - CA2'!B399)/'Prior Year - CA2'!B399,0)</f>
        <v>0</v>
      </c>
      <c r="C399" s="514">
        <f>IF('Prior Year - CA2'!C399&gt;0,('CA2 Detail'!C399-'Prior Year - CA2'!C399)/'Prior Year - CA2'!C399,0)</f>
        <v>0</v>
      </c>
      <c r="D399" s="516"/>
      <c r="E399" s="516"/>
      <c r="F399" s="854"/>
      <c r="G399" s="846"/>
      <c r="H399" s="1039"/>
      <c r="I399" s="85"/>
      <c r="J399" s="69"/>
      <c r="K399" s="36"/>
      <c r="L399" s="36"/>
      <c r="M399" s="36"/>
      <c r="N399" s="36"/>
      <c r="O399" s="65">
        <v>68</v>
      </c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</row>
    <row r="400" spans="1:40" ht="15.75">
      <c r="A400" s="35" t="s">
        <v>29</v>
      </c>
      <c r="B400" s="514">
        <f>IF('Prior Year - CA2'!B400&gt;0,('CA2 Detail'!B400-'Prior Year - CA2'!B400)/'Prior Year - CA2'!B400,0)</f>
        <v>0</v>
      </c>
      <c r="C400" s="514">
        <f>IF('Prior Year - CA2'!C400&gt;0,('CA2 Detail'!C400-'Prior Year - CA2'!C400)/'Prior Year - CA2'!C400,0)</f>
        <v>0</v>
      </c>
      <c r="D400" s="516"/>
      <c r="E400" s="516"/>
      <c r="F400" s="854"/>
      <c r="G400" s="846"/>
      <c r="H400" s="1039"/>
      <c r="I400" s="85"/>
      <c r="J400" s="69"/>
      <c r="K400" s="36"/>
      <c r="L400" s="36"/>
      <c r="M400" s="36"/>
      <c r="N400" s="36"/>
      <c r="O400" s="65">
        <v>69</v>
      </c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</row>
    <row r="401" spans="1:40" ht="15.75">
      <c r="A401" s="35" t="s">
        <v>127</v>
      </c>
      <c r="B401" s="514">
        <f>IF('Prior Year - CA2'!B401&gt;0,('CA2 Detail'!B401-'Prior Year - CA2'!B401)/'Prior Year - CA2'!B401,0)</f>
        <v>0</v>
      </c>
      <c r="C401" s="514">
        <f>IF('Prior Year - CA2'!C401&gt;0,('CA2 Detail'!C401-'Prior Year - CA2'!C401)/'Prior Year - CA2'!C401,0)</f>
        <v>0</v>
      </c>
      <c r="D401" s="516"/>
      <c r="E401" s="516"/>
      <c r="F401" s="854"/>
      <c r="G401" s="846"/>
      <c r="H401" s="1039"/>
      <c r="I401" s="85"/>
      <c r="J401" s="69"/>
      <c r="K401" s="36"/>
      <c r="L401" s="36"/>
      <c r="M401" s="36"/>
      <c r="N401" s="36"/>
      <c r="O401" s="65">
        <v>70</v>
      </c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</row>
    <row r="402" spans="1:40" ht="15.75">
      <c r="A402" s="35" t="s">
        <v>128</v>
      </c>
      <c r="B402" s="514">
        <f>IF('Prior Year - CA2'!B402&gt;0,('CA2 Detail'!B402-'Prior Year - CA2'!B402)/'Prior Year - CA2'!B402,0)</f>
        <v>0</v>
      </c>
      <c r="C402" s="514">
        <f>IF('Prior Year - CA2'!C402&gt;0,('CA2 Detail'!C402-'Prior Year - CA2'!C402)/'Prior Year - CA2'!C402,0)</f>
        <v>0</v>
      </c>
      <c r="D402" s="516"/>
      <c r="E402" s="516"/>
      <c r="F402" s="854"/>
      <c r="G402" s="846"/>
      <c r="H402" s="1039"/>
      <c r="I402" s="85"/>
      <c r="J402" s="69"/>
      <c r="K402" s="36"/>
      <c r="L402" s="36"/>
      <c r="M402" s="36"/>
      <c r="N402" s="36"/>
      <c r="O402" s="65">
        <v>71</v>
      </c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</row>
    <row r="403" spans="1:40" ht="15.75">
      <c r="A403" s="35" t="s">
        <v>32</v>
      </c>
      <c r="B403" s="514">
        <f>IF('Prior Year - CA2'!B403&gt;0,('CA2 Detail'!B403-'Prior Year - CA2'!B403)/'Prior Year - CA2'!B403,0)</f>
        <v>0</v>
      </c>
      <c r="C403" s="514">
        <f>IF('Prior Year - CA2'!C403&gt;0,('CA2 Detail'!C403-'Prior Year - CA2'!C403)/'Prior Year - CA2'!C403,0)</f>
        <v>0</v>
      </c>
      <c r="D403" s="516"/>
      <c r="E403" s="516"/>
      <c r="F403" s="854"/>
      <c r="G403" s="846"/>
      <c r="H403" s="1039"/>
      <c r="I403" s="85"/>
      <c r="J403" s="69"/>
      <c r="K403" s="36"/>
      <c r="L403" s="36"/>
      <c r="M403" s="36"/>
      <c r="N403" s="36"/>
      <c r="O403" s="65">
        <v>72</v>
      </c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</row>
    <row r="404" spans="1:40" ht="15.75">
      <c r="A404" s="39"/>
      <c r="B404" s="511"/>
      <c r="C404" s="509"/>
      <c r="D404" s="509"/>
      <c r="E404" s="509"/>
      <c r="F404" s="855"/>
      <c r="G404" s="856"/>
      <c r="H404" s="1041"/>
      <c r="I404" s="85"/>
      <c r="J404" s="69"/>
      <c r="K404" s="36"/>
      <c r="L404" s="36"/>
      <c r="M404" s="36"/>
      <c r="N404" s="36"/>
      <c r="O404" s="65">
        <v>73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</row>
    <row r="405" spans="1:40" ht="15.75">
      <c r="A405" s="39" t="s">
        <v>33</v>
      </c>
      <c r="B405" s="514">
        <f>IF('Prior Year - CA2'!B405&gt;0,('CA2 Detail'!B405-'Prior Year - CA2'!B405)/'Prior Year - CA2'!B405,0)</f>
        <v>0</v>
      </c>
      <c r="C405" s="514">
        <f>IF('Prior Year - CA2'!C405&gt;0,('CA2 Detail'!C405-'Prior Year - CA2'!C405)/'Prior Year - CA2'!C405,0)</f>
        <v>0</v>
      </c>
      <c r="D405" s="514">
        <f>IF('Prior Year - CA2'!D405&gt;0,('CA2 Detail'!D405-'Prior Year - CA2'!D405)/'Prior Year - CA2'!D405,0)</f>
        <v>0</v>
      </c>
      <c r="E405" s="514">
        <f>IF('Prior Year - CA2'!E405&gt;0,('CA2 Detail'!E405-'Prior Year - CA2'!E405)/'Prior Year - CA2'!E405,0)</f>
        <v>0</v>
      </c>
      <c r="F405" s="514">
        <f>IF('Prior Year - CA2'!F405&gt;0,('CA2 Detail'!F405-'Prior Year - CA2'!F405)/'Prior Year - CA2'!F405,0)</f>
        <v>0</v>
      </c>
      <c r="G405" s="514">
        <f>IF('Prior Year - CA2'!G405&gt;0,('CA2 Detail'!G405-'Prior Year - CA2'!G405)/'Prior Year - CA2'!G405,0)</f>
        <v>0</v>
      </c>
      <c r="H405" s="1041"/>
      <c r="I405" s="1057"/>
      <c r="J405" s="69"/>
      <c r="K405" s="36"/>
      <c r="L405" s="36"/>
      <c r="M405" s="36"/>
      <c r="N405" s="36"/>
      <c r="O405" s="65">
        <v>74</v>
      </c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</row>
    <row r="406" spans="1:40" ht="15.75">
      <c r="A406" s="42"/>
      <c r="B406" s="511"/>
      <c r="C406" s="509"/>
      <c r="D406" s="511"/>
      <c r="E406" s="511"/>
      <c r="F406" s="857"/>
      <c r="G406" s="858"/>
      <c r="H406" s="1039"/>
      <c r="I406" s="85"/>
      <c r="J406" s="69"/>
      <c r="K406" s="36"/>
      <c r="L406" s="36"/>
      <c r="M406" s="36"/>
      <c r="N406" s="36"/>
      <c r="O406" s="65">
        <v>75</v>
      </c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</row>
    <row r="407" spans="1:40" ht="15.75">
      <c r="A407" s="39" t="s">
        <v>34</v>
      </c>
      <c r="B407" s="516"/>
      <c r="C407" s="515"/>
      <c r="D407" s="516"/>
      <c r="E407" s="516"/>
      <c r="F407" s="854"/>
      <c r="G407" s="846"/>
      <c r="H407" s="1039"/>
      <c r="I407" s="85"/>
      <c r="J407" s="69"/>
      <c r="K407" s="36"/>
      <c r="L407" s="36"/>
      <c r="M407" s="36"/>
      <c r="N407" s="36"/>
      <c r="O407" s="65">
        <v>76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</row>
    <row r="408" spans="1:40" ht="15.75">
      <c r="A408" s="35" t="s">
        <v>135</v>
      </c>
      <c r="B408" s="514">
        <f>IF('Prior Year - CA2'!B408&gt;0,('CA2 Detail'!B408-'Prior Year - CA2'!B408)/'Prior Year - CA2'!B408,0)</f>
        <v>0</v>
      </c>
      <c r="C408" s="514">
        <f>IF('Prior Year - CA2'!C408&gt;0,('CA2 Detail'!C408-'Prior Year - CA2'!C408)/'Prior Year - CA2'!C408,0)</f>
        <v>0</v>
      </c>
      <c r="D408" s="516"/>
      <c r="E408" s="516"/>
      <c r="F408" s="854"/>
      <c r="G408" s="846"/>
      <c r="H408" s="1039"/>
      <c r="I408" s="85"/>
      <c r="J408" s="69"/>
      <c r="K408" s="36"/>
      <c r="L408" s="36"/>
      <c r="M408" s="36"/>
      <c r="N408" s="36"/>
      <c r="O408" s="65">
        <v>77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</row>
    <row r="409" spans="1:40" ht="15.75">
      <c r="A409" s="35"/>
      <c r="B409" s="516"/>
      <c r="C409" s="516"/>
      <c r="D409" s="516"/>
      <c r="E409" s="516"/>
      <c r="F409" s="854"/>
      <c r="G409" s="846"/>
      <c r="H409" s="1039"/>
      <c r="I409" s="85"/>
      <c r="J409" s="69"/>
      <c r="K409" s="36"/>
      <c r="L409" s="36"/>
      <c r="M409" s="36"/>
      <c r="N409" s="36"/>
      <c r="O409" s="65">
        <v>78</v>
      </c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</row>
    <row r="410" spans="1:40" ht="15.75">
      <c r="A410" s="39" t="s">
        <v>36</v>
      </c>
      <c r="B410" s="514">
        <f>IF('Prior Year - CA2'!B410&gt;0,('CA2 Detail'!B410-'Prior Year - CA2'!B410)/'Prior Year - CA2'!B410,0)</f>
        <v>0</v>
      </c>
      <c r="C410" s="514">
        <f>IF('Prior Year - CA2'!C410&gt;0,('CA2 Detail'!C410-'Prior Year - CA2'!C410)/'Prior Year - CA2'!C410,0)</f>
        <v>0</v>
      </c>
      <c r="D410" s="514">
        <f>IF('Prior Year - CA2'!D410&gt;0,('CA2 Detail'!D410-'Prior Year - CA2'!D410)/'Prior Year - CA2'!D410,0)</f>
        <v>0</v>
      </c>
      <c r="E410" s="514">
        <f>IF('Prior Year - CA2'!E410&gt;0,('CA2 Detail'!E410-'Prior Year - CA2'!E410)/'Prior Year - CA2'!E410,0)</f>
        <v>0</v>
      </c>
      <c r="F410" s="514">
        <f>IF('Prior Year - CA2'!F410&gt;0,('CA2 Detail'!F410-'Prior Year - CA2'!F410)/'Prior Year - CA2'!F410,0)</f>
        <v>0</v>
      </c>
      <c r="G410" s="514">
        <f>IF('Prior Year - CA2'!G410&gt;0,('CA2 Detail'!G410-'Prior Year - CA2'!G410)/'Prior Year - CA2'!G410,0)</f>
        <v>0</v>
      </c>
      <c r="H410" s="1041"/>
      <c r="I410" s="1057"/>
      <c r="J410" s="69"/>
      <c r="K410" s="36"/>
      <c r="L410" s="36"/>
      <c r="M410" s="36"/>
      <c r="N410" s="36"/>
      <c r="O410" s="65">
        <v>79</v>
      </c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</row>
    <row r="411" spans="1:40" ht="15.75">
      <c r="A411" s="42"/>
      <c r="B411" s="511"/>
      <c r="C411" s="509"/>
      <c r="D411" s="511"/>
      <c r="E411" s="511"/>
      <c r="F411" s="857"/>
      <c r="G411" s="858"/>
      <c r="H411" s="1039"/>
      <c r="I411" s="85"/>
      <c r="J411" s="69"/>
      <c r="K411" s="36"/>
      <c r="L411" s="36"/>
      <c r="M411" s="36"/>
      <c r="N411" s="36"/>
      <c r="O411" s="65">
        <v>80</v>
      </c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</row>
    <row r="412" spans="1:40" ht="15.75">
      <c r="A412" s="39" t="s">
        <v>37</v>
      </c>
      <c r="B412" s="516"/>
      <c r="C412" s="515"/>
      <c r="D412" s="516"/>
      <c r="E412" s="516"/>
      <c r="F412" s="854"/>
      <c r="G412" s="846"/>
      <c r="H412" s="1039"/>
      <c r="I412" s="85"/>
      <c r="J412" s="69"/>
      <c r="K412" s="36"/>
      <c r="L412" s="36"/>
      <c r="M412" s="36"/>
      <c r="N412" s="36"/>
      <c r="O412" s="65">
        <v>81</v>
      </c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</row>
    <row r="413" spans="1:40" ht="15.75">
      <c r="A413" s="35" t="s">
        <v>38</v>
      </c>
      <c r="B413" s="514">
        <f>IF('Prior Year - CA2'!B413&gt;0,('CA2 Detail'!B413-'Prior Year - CA2'!B413)/'Prior Year - CA2'!B413,0)</f>
        <v>0</v>
      </c>
      <c r="C413" s="514">
        <f>IF('Prior Year - CA2'!C413&gt;0,('CA2 Detail'!C413-'Prior Year - CA2'!C413)/'Prior Year - CA2'!C413,0)</f>
        <v>0</v>
      </c>
      <c r="D413" s="516"/>
      <c r="E413" s="516"/>
      <c r="F413" s="854"/>
      <c r="G413" s="846"/>
      <c r="H413" s="1039"/>
      <c r="I413" s="85"/>
      <c r="J413" s="69"/>
      <c r="K413" s="36"/>
      <c r="L413" s="36"/>
      <c r="M413" s="36"/>
      <c r="N413" s="36"/>
      <c r="O413" s="65">
        <v>82</v>
      </c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</row>
    <row r="414" spans="1:40" ht="15.75">
      <c r="A414" s="35" t="s">
        <v>129</v>
      </c>
      <c r="B414" s="514">
        <f>IF('Prior Year - CA2'!B414&gt;0,('CA2 Detail'!B414-'Prior Year - CA2'!B414)/'Prior Year - CA2'!B414,0)</f>
        <v>0</v>
      </c>
      <c r="C414" s="514">
        <f>IF('Prior Year - CA2'!C414&gt;0,('CA2 Detail'!C414-'Prior Year - CA2'!C414)/'Prior Year - CA2'!C414,0)</f>
        <v>0</v>
      </c>
      <c r="D414" s="516"/>
      <c r="E414" s="516"/>
      <c r="F414" s="854"/>
      <c r="G414" s="846"/>
      <c r="H414" s="1039"/>
      <c r="I414" s="85"/>
      <c r="J414" s="69"/>
      <c r="K414" s="36"/>
      <c r="L414" s="36"/>
      <c r="M414" s="36"/>
      <c r="N414" s="36"/>
      <c r="O414" s="65">
        <v>83</v>
      </c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</row>
    <row r="415" spans="1:40" ht="15.75">
      <c r="A415" s="35" t="s">
        <v>40</v>
      </c>
      <c r="B415" s="514">
        <f>IF('Prior Year - CA2'!B415&gt;0,('CA2 Detail'!B415-'Prior Year - CA2'!B415)/'Prior Year - CA2'!B415,0)</f>
        <v>0</v>
      </c>
      <c r="C415" s="514">
        <f>IF('Prior Year - CA2'!C415&gt;0,('CA2 Detail'!C415-'Prior Year - CA2'!C415)/'Prior Year - CA2'!C415,0)</f>
        <v>0</v>
      </c>
      <c r="D415" s="516"/>
      <c r="E415" s="516"/>
      <c r="F415" s="854"/>
      <c r="G415" s="846"/>
      <c r="H415" s="1039"/>
      <c r="I415" s="85"/>
      <c r="J415" s="69"/>
      <c r="K415" s="36"/>
      <c r="L415" s="36"/>
      <c r="M415" s="36"/>
      <c r="N415" s="36"/>
      <c r="O415" s="65">
        <v>84</v>
      </c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</row>
    <row r="416" spans="1:40" ht="15.75">
      <c r="A416" s="35" t="s">
        <v>41</v>
      </c>
      <c r="B416" s="514">
        <f>IF('Prior Year - CA2'!B416&gt;0,('CA2 Detail'!B416-'Prior Year - CA2'!B416)/'Prior Year - CA2'!B416,0)</f>
        <v>0</v>
      </c>
      <c r="C416" s="514">
        <f>IF('Prior Year - CA2'!C416&gt;0,('CA2 Detail'!C416-'Prior Year - CA2'!C416)/'Prior Year - CA2'!C416,0)</f>
        <v>0</v>
      </c>
      <c r="D416" s="516"/>
      <c r="E416" s="516"/>
      <c r="F416" s="854"/>
      <c r="G416" s="846"/>
      <c r="H416" s="1039"/>
      <c r="I416" s="85"/>
      <c r="J416" s="69"/>
      <c r="K416" s="36"/>
      <c r="L416" s="36"/>
      <c r="M416" s="36"/>
      <c r="N416" s="36"/>
      <c r="O416" s="65">
        <v>85</v>
      </c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</row>
    <row r="417" spans="1:40" ht="15.75">
      <c r="A417" s="35" t="s">
        <v>130</v>
      </c>
      <c r="B417" s="514">
        <f>IF('Prior Year - CA2'!B417&gt;0,('CA2 Detail'!B417-'Prior Year - CA2'!B417)/'Prior Year - CA2'!B417,0)</f>
        <v>0</v>
      </c>
      <c r="C417" s="514">
        <f>IF('Prior Year - CA2'!C417&gt;0,('CA2 Detail'!C417-'Prior Year - CA2'!C417)/'Prior Year - CA2'!C417,0)</f>
        <v>0</v>
      </c>
      <c r="D417" s="516"/>
      <c r="E417" s="516"/>
      <c r="F417" s="854"/>
      <c r="G417" s="846"/>
      <c r="H417" s="1039"/>
      <c r="I417" s="85"/>
      <c r="J417" s="69"/>
      <c r="K417" s="36"/>
      <c r="L417" s="36"/>
      <c r="M417" s="36"/>
      <c r="N417" s="36"/>
      <c r="O417" s="65">
        <v>86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</row>
    <row r="418" spans="1:40" ht="15.75">
      <c r="A418" s="35" t="s">
        <v>131</v>
      </c>
      <c r="B418" s="514">
        <f>IF('Prior Year - CA2'!B418&gt;0,('CA2 Detail'!B418-'Prior Year - CA2'!B418)/'Prior Year - CA2'!B418,0)</f>
        <v>0</v>
      </c>
      <c r="C418" s="514">
        <f>IF('Prior Year - CA2'!C418&gt;0,('CA2 Detail'!C418-'Prior Year - CA2'!C418)/'Prior Year - CA2'!C418,0)</f>
        <v>0</v>
      </c>
      <c r="D418" s="516"/>
      <c r="E418" s="516"/>
      <c r="F418" s="854"/>
      <c r="G418" s="846"/>
      <c r="H418" s="1039"/>
      <c r="I418" s="85"/>
      <c r="J418" s="69"/>
      <c r="K418" s="36"/>
      <c r="L418" s="36"/>
      <c r="M418" s="36"/>
      <c r="N418" s="36"/>
      <c r="O418" s="65">
        <v>87</v>
      </c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</row>
    <row r="419" spans="1:40" ht="15.75">
      <c r="A419" s="35" t="s">
        <v>44</v>
      </c>
      <c r="B419" s="514">
        <f>IF('Prior Year - CA2'!B419&gt;0,('CA2 Detail'!B419-'Prior Year - CA2'!B419)/'Prior Year - CA2'!B419,0)</f>
        <v>0</v>
      </c>
      <c r="C419" s="514">
        <f>IF('Prior Year - CA2'!C419&gt;0,('CA2 Detail'!C419-'Prior Year - CA2'!C419)/'Prior Year - CA2'!C419,0)</f>
        <v>0</v>
      </c>
      <c r="D419" s="516"/>
      <c r="E419" s="516"/>
      <c r="F419" s="854"/>
      <c r="G419" s="846"/>
      <c r="H419" s="1039"/>
      <c r="I419" s="85"/>
      <c r="J419" s="69"/>
      <c r="K419" s="36"/>
      <c r="L419" s="36"/>
      <c r="M419" s="36"/>
      <c r="N419" s="36"/>
      <c r="O419" s="65">
        <v>88</v>
      </c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</row>
    <row r="420" spans="1:40" ht="15.75">
      <c r="A420" s="39"/>
      <c r="B420" s="511"/>
      <c r="C420" s="509"/>
      <c r="D420" s="516"/>
      <c r="E420" s="515"/>
      <c r="F420" s="859"/>
      <c r="G420" s="853"/>
      <c r="H420" s="1041"/>
      <c r="I420" s="85"/>
      <c r="J420" s="69"/>
      <c r="K420" s="36"/>
      <c r="L420" s="36"/>
      <c r="M420" s="36"/>
      <c r="N420" s="36"/>
      <c r="O420" s="65">
        <v>89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</row>
    <row r="421" spans="1:40" ht="15.75">
      <c r="A421" s="39" t="s">
        <v>45</v>
      </c>
      <c r="B421" s="514">
        <f>IF('Prior Year - CA2'!B421&gt;0,('CA2 Detail'!B421-'Prior Year - CA2'!B421)/'Prior Year - CA2'!B421,0)</f>
        <v>0</v>
      </c>
      <c r="C421" s="514">
        <f>IF('Prior Year - CA2'!C421&gt;0,('CA2 Detail'!C421-'Prior Year - CA2'!C421)/'Prior Year - CA2'!C421,0)</f>
        <v>0</v>
      </c>
      <c r="D421" s="514">
        <f>IF('Prior Year - CA2'!D421&gt;0,('CA2 Detail'!D421-'Prior Year - CA2'!D421)/'Prior Year - CA2'!D421,0)</f>
        <v>0</v>
      </c>
      <c r="E421" s="514">
        <f>IF('Prior Year - CA2'!E421&gt;0,('CA2 Detail'!E421-'Prior Year - CA2'!E421)/'Prior Year - CA2'!E421,0)</f>
        <v>0</v>
      </c>
      <c r="F421" s="514">
        <f>IF('Prior Year - CA2'!F421&gt;0,('CA2 Detail'!F421-'Prior Year - CA2'!F421)/'Prior Year - CA2'!F421,0)</f>
        <v>0</v>
      </c>
      <c r="G421" s="514">
        <f>IF('Prior Year - CA2'!G421&gt;0,('CA2 Detail'!G421-'Prior Year - CA2'!G421)/'Prior Year - CA2'!G421,0)</f>
        <v>0</v>
      </c>
      <c r="H421" s="1041"/>
      <c r="I421" s="1057"/>
      <c r="J421" s="69"/>
      <c r="K421" s="86"/>
      <c r="L421" s="86"/>
      <c r="M421" s="86"/>
      <c r="N421" s="36"/>
      <c r="O421" s="65">
        <v>90</v>
      </c>
      <c r="P421" s="36"/>
      <c r="Q421" s="36"/>
      <c r="R421" s="36"/>
      <c r="V421" s="65"/>
      <c r="W421" s="65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</row>
    <row r="422" spans="1:40" s="86" customFormat="1" ht="15.75">
      <c r="A422" s="42"/>
      <c r="B422" s="511"/>
      <c r="C422" s="509"/>
      <c r="D422" s="511"/>
      <c r="E422" s="511"/>
      <c r="F422" s="857"/>
      <c r="G422" s="858"/>
      <c r="H422" s="1039"/>
      <c r="I422" s="77"/>
      <c r="K422" s="36"/>
      <c r="L422" s="36"/>
      <c r="M422" s="36"/>
      <c r="O422" s="65">
        <v>91</v>
      </c>
      <c r="V422" s="36"/>
      <c r="W422" s="36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</row>
    <row r="423" spans="1:40" ht="15.75">
      <c r="A423" s="39" t="s">
        <v>46</v>
      </c>
      <c r="B423" s="516"/>
      <c r="C423" s="515"/>
      <c r="D423" s="516"/>
      <c r="E423" s="516"/>
      <c r="F423" s="854"/>
      <c r="G423" s="846"/>
      <c r="H423" s="1039"/>
      <c r="I423" s="77"/>
      <c r="J423" s="36"/>
      <c r="K423" s="65"/>
      <c r="L423" s="65"/>
      <c r="M423" s="65"/>
      <c r="N423" s="36"/>
      <c r="O423" s="65">
        <v>92</v>
      </c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</row>
    <row r="424" spans="1:40" ht="15.75">
      <c r="A424" s="39"/>
      <c r="B424" s="516"/>
      <c r="C424" s="515"/>
      <c r="D424" s="515"/>
      <c r="E424" s="515"/>
      <c r="F424" s="859"/>
      <c r="G424" s="853"/>
      <c r="H424" s="1041"/>
      <c r="I424" s="77"/>
      <c r="J424" s="65"/>
      <c r="K424" s="36"/>
      <c r="L424" s="36"/>
      <c r="M424" s="36"/>
      <c r="N424" s="65"/>
      <c r="O424" s="65">
        <v>93</v>
      </c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</row>
    <row r="425" spans="1:40" ht="15.75">
      <c r="A425" s="39" t="s">
        <v>48</v>
      </c>
      <c r="B425" s="514">
        <f>IF('Prior Year - CA2'!B425&gt;0,('CA2 Detail'!B425-'Prior Year - CA2'!B425)/'Prior Year - CA2'!B425,0)</f>
        <v>0</v>
      </c>
      <c r="C425" s="514">
        <f>IF('Prior Year - CA2'!C425&gt;0,('CA2 Detail'!C425-'Prior Year - CA2'!C425)/'Prior Year - CA2'!C425,0)</f>
        <v>0</v>
      </c>
      <c r="D425" s="514">
        <f>IF('Prior Year - CA2'!D425&gt;0,('CA2 Detail'!D425-'Prior Year - CA2'!D425)/'Prior Year - CA2'!D425,0)</f>
        <v>0</v>
      </c>
      <c r="E425" s="514">
        <f>IF('Prior Year - CA2'!E425&gt;0,('CA2 Detail'!E425-'Prior Year - CA2'!E425)/'Prior Year - CA2'!E425,0)</f>
        <v>0</v>
      </c>
      <c r="F425" s="514">
        <f>IF('Prior Year - CA2'!F425&gt;0,('CA2 Detail'!F425-'Prior Year - CA2'!F425)/'Prior Year - CA2'!F425,0)</f>
        <v>0</v>
      </c>
      <c r="G425" s="514">
        <f>IF('Prior Year - CA2'!G425&gt;0,('CA2 Detail'!G425-'Prior Year - CA2'!G425)/'Prior Year - CA2'!G425,0)</f>
        <v>0</v>
      </c>
      <c r="H425" s="1041"/>
      <c r="I425" s="1057"/>
      <c r="J425" s="36"/>
      <c r="K425" s="36"/>
      <c r="L425" s="36"/>
      <c r="M425" s="36"/>
      <c r="N425" s="36"/>
      <c r="O425" s="65">
        <v>94</v>
      </c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</row>
    <row r="426" spans="1:40" ht="15.75">
      <c r="A426" s="42"/>
      <c r="B426" s="511"/>
      <c r="C426" s="509"/>
      <c r="D426" s="511"/>
      <c r="E426" s="511"/>
      <c r="F426" s="857"/>
      <c r="G426" s="858"/>
      <c r="H426" s="1039"/>
      <c r="I426" s="77"/>
      <c r="J426" s="36"/>
      <c r="K426" s="36"/>
      <c r="L426" s="36"/>
      <c r="M426" s="36"/>
      <c r="N426" s="36"/>
      <c r="O426" s="65">
        <v>95</v>
      </c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</row>
    <row r="427" spans="1:40" ht="15.75">
      <c r="A427" s="39" t="s">
        <v>49</v>
      </c>
      <c r="B427" s="516"/>
      <c r="C427" s="515"/>
      <c r="D427" s="516"/>
      <c r="E427" s="516"/>
      <c r="F427" s="854"/>
      <c r="G427" s="846"/>
      <c r="H427" s="1039"/>
      <c r="I427" s="77"/>
      <c r="J427" s="36"/>
      <c r="N427" s="36"/>
      <c r="O427" s="65">
        <v>96</v>
      </c>
      <c r="P427" s="36"/>
      <c r="Q427" s="36"/>
      <c r="R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</row>
    <row r="428" spans="1:40">
      <c r="A428" s="35" t="s">
        <v>50</v>
      </c>
      <c r="B428" s="514">
        <f>IF('Prior Year - CA2'!B428&gt;0,('CA2 Detail'!B428-'Prior Year - CA2'!B428)/'Prior Year - CA2'!B428,0)</f>
        <v>0</v>
      </c>
      <c r="C428" s="514">
        <f>IF('Prior Year - CA2'!C428&gt;0,('CA2 Detail'!C428-'Prior Year - CA2'!C428)/'Prior Year - CA2'!C428,0)</f>
        <v>0</v>
      </c>
      <c r="D428" s="516"/>
      <c r="E428" s="516"/>
      <c r="F428" s="854"/>
      <c r="G428" s="846"/>
      <c r="H428" s="1039"/>
      <c r="I428" s="77"/>
      <c r="O428" s="65">
        <v>97</v>
      </c>
    </row>
    <row r="429" spans="1:40">
      <c r="A429" s="35" t="s">
        <v>51</v>
      </c>
      <c r="B429" s="514">
        <f>IF('Prior Year - CA2'!B429&gt;0,('CA2 Detail'!B429-'Prior Year - CA2'!B429)/'Prior Year - CA2'!B429,0)</f>
        <v>0</v>
      </c>
      <c r="C429" s="514">
        <f>IF('Prior Year - CA2'!C429&gt;0,('CA2 Detail'!C429-'Prior Year - CA2'!C429)/'Prior Year - CA2'!C429,0)</f>
        <v>0</v>
      </c>
      <c r="D429" s="516"/>
      <c r="E429" s="516"/>
      <c r="F429" s="854"/>
      <c r="G429" s="846"/>
      <c r="H429" s="1039"/>
      <c r="I429" s="77"/>
      <c r="O429" s="65">
        <v>98</v>
      </c>
    </row>
    <row r="430" spans="1:40">
      <c r="A430" s="35"/>
      <c r="B430" s="516"/>
      <c r="C430" s="516"/>
      <c r="D430" s="511"/>
      <c r="E430" s="511"/>
      <c r="F430" s="857"/>
      <c r="G430" s="858"/>
      <c r="H430" s="1039"/>
      <c r="I430" s="77"/>
      <c r="O430" s="65">
        <v>99</v>
      </c>
    </row>
    <row r="431" spans="1:40" ht="15.75">
      <c r="A431" s="39" t="s">
        <v>52</v>
      </c>
      <c r="B431" s="514">
        <f>IF('Prior Year - CA2'!B431&gt;0,('CA2 Detail'!B431-'Prior Year - CA2'!B431)/'Prior Year - CA2'!B431,0)</f>
        <v>0</v>
      </c>
      <c r="C431" s="514">
        <f>IF('Prior Year - CA2'!C431&gt;0,('CA2 Detail'!C431-'Prior Year - CA2'!C431)/'Prior Year - CA2'!C431,0)</f>
        <v>0</v>
      </c>
      <c r="D431" s="514">
        <f>IF('Prior Year - CA2'!D431&gt;0,('CA2 Detail'!D431-'Prior Year - CA2'!D431)/'Prior Year - CA2'!D431,0)</f>
        <v>0</v>
      </c>
      <c r="E431" s="514">
        <f>IF('Prior Year - CA2'!E431&gt;0,('CA2 Detail'!E431-'Prior Year - CA2'!E431)/'Prior Year - CA2'!E431,0)</f>
        <v>0</v>
      </c>
      <c r="F431" s="514">
        <f>IF('Prior Year - CA2'!F431&gt;0,('CA2 Detail'!F431-'Prior Year - CA2'!F431)/'Prior Year - CA2'!F431,0)</f>
        <v>0</v>
      </c>
      <c r="G431" s="514">
        <f>IF('Prior Year - CA2'!G431&gt;0,('CA2 Detail'!G431-'Prior Year - CA2'!G431)/'Prior Year - CA2'!G431,0)</f>
        <v>0</v>
      </c>
      <c r="H431" s="1041"/>
      <c r="I431" s="1057"/>
      <c r="O431" s="65">
        <v>100</v>
      </c>
    </row>
    <row r="432" spans="1:40" ht="15.75">
      <c r="A432" s="42"/>
      <c r="B432" s="511"/>
      <c r="C432" s="509"/>
      <c r="D432" s="511"/>
      <c r="E432" s="511"/>
      <c r="F432" s="857"/>
      <c r="G432" s="858"/>
      <c r="H432" s="1039"/>
      <c r="I432" s="77"/>
      <c r="O432" s="65">
        <v>101</v>
      </c>
    </row>
    <row r="433" spans="1:15" ht="15.75">
      <c r="A433" s="39" t="s">
        <v>53</v>
      </c>
      <c r="B433" s="516"/>
      <c r="C433" s="515"/>
      <c r="D433" s="516"/>
      <c r="E433" s="516"/>
      <c r="F433" s="854"/>
      <c r="G433" s="846"/>
      <c r="H433" s="1039"/>
      <c r="I433" s="77"/>
      <c r="O433" s="65">
        <v>102</v>
      </c>
    </row>
    <row r="434" spans="1:15">
      <c r="A434" s="938" t="s">
        <v>589</v>
      </c>
      <c r="B434" s="514">
        <f>IF('Prior Year - CA2'!B434&gt;0,('CA2 Detail'!B434-'Prior Year - CA2'!B434)/'Prior Year - CA2'!B434,0)</f>
        <v>0</v>
      </c>
      <c r="C434" s="514">
        <f>IF('Prior Year - CA2'!C434&gt;0,('CA2 Detail'!C434-'Prior Year - CA2'!C434)/'Prior Year - CA2'!C434,0)</f>
        <v>0</v>
      </c>
      <c r="D434" s="516"/>
      <c r="E434" s="516"/>
      <c r="F434" s="854"/>
      <c r="G434" s="846"/>
      <c r="H434" s="1039"/>
      <c r="I434" s="77"/>
      <c r="O434" s="65">
        <v>103</v>
      </c>
    </row>
    <row r="435" spans="1:15">
      <c r="A435" s="938" t="s">
        <v>411</v>
      </c>
      <c r="B435" s="514">
        <f>IF('Prior Year - CA2'!B435&gt;0,('CA2 Detail'!B435-'Prior Year - CA2'!B435)/'Prior Year - CA2'!B435,0)</f>
        <v>0</v>
      </c>
      <c r="C435" s="514">
        <f>IF('Prior Year - CA2'!C435&gt;0,('CA2 Detail'!C435-'Prior Year - CA2'!C435)/'Prior Year - CA2'!C435,0)</f>
        <v>0</v>
      </c>
      <c r="D435" s="516"/>
      <c r="E435" s="516"/>
      <c r="F435" s="854"/>
      <c r="G435" s="846"/>
      <c r="H435" s="1039"/>
      <c r="I435" s="77"/>
      <c r="O435" s="65">
        <v>104</v>
      </c>
    </row>
    <row r="436" spans="1:15">
      <c r="A436" s="937" t="s">
        <v>590</v>
      </c>
      <c r="B436" s="514">
        <f>IF('Prior Year - CA2'!B436&gt;0,('CA2 Detail'!B436-'Prior Year - CA2'!B436)/'Prior Year - CA2'!B436,0)</f>
        <v>0</v>
      </c>
      <c r="C436" s="514">
        <f>IF('Prior Year - CA2'!C436&gt;0,('CA2 Detail'!C436-'Prior Year - CA2'!C436)/'Prior Year - CA2'!C436,0)</f>
        <v>0</v>
      </c>
      <c r="D436" s="516"/>
      <c r="E436" s="516"/>
      <c r="F436" s="854"/>
      <c r="G436" s="846"/>
      <c r="H436" s="1039"/>
      <c r="I436" s="77"/>
      <c r="O436" s="65">
        <v>105</v>
      </c>
    </row>
    <row r="437" spans="1:15">
      <c r="A437" s="936" t="s">
        <v>412</v>
      </c>
      <c r="B437" s="514">
        <f>IF('Prior Year - CA2'!B437&gt;0,('CA2 Detail'!B437-'Prior Year - CA2'!B437)/'Prior Year - CA2'!B437,0)</f>
        <v>0</v>
      </c>
      <c r="C437" s="514">
        <f>IF('Prior Year - CA2'!C437&gt;0,('CA2 Detail'!C437-'Prior Year - CA2'!C437)/'Prior Year - CA2'!C437,0)</f>
        <v>0</v>
      </c>
      <c r="D437" s="516"/>
      <c r="E437" s="516"/>
      <c r="F437" s="854"/>
      <c r="G437" s="846"/>
      <c r="H437" s="1039"/>
      <c r="I437" s="77"/>
      <c r="O437" s="65">
        <v>106</v>
      </c>
    </row>
    <row r="438" spans="1:15" ht="15.75">
      <c r="A438" s="39"/>
      <c r="B438" s="511"/>
      <c r="C438" s="509"/>
      <c r="D438" s="509"/>
      <c r="E438" s="509"/>
      <c r="F438" s="855"/>
      <c r="G438" s="856"/>
      <c r="H438" s="1041"/>
      <c r="I438" s="77"/>
      <c r="O438" s="65">
        <v>107</v>
      </c>
    </row>
    <row r="439" spans="1:15" ht="15.75">
      <c r="A439" s="39" t="s">
        <v>57</v>
      </c>
      <c r="B439" s="514">
        <f>IF('Prior Year - CA2'!B439&gt;0,('CA2 Detail'!B439-'Prior Year - CA2'!B439)/'Prior Year - CA2'!B439,0)</f>
        <v>0</v>
      </c>
      <c r="C439" s="514">
        <f>IF('Prior Year - CA2'!C439&gt;0,('CA2 Detail'!C439-'Prior Year - CA2'!C439)/'Prior Year - CA2'!C439,0)</f>
        <v>0</v>
      </c>
      <c r="D439" s="514">
        <f>IF('Prior Year - CA2'!D439&gt;0,('CA2 Detail'!D439-'Prior Year - CA2'!D439)/'Prior Year - CA2'!D439,0)</f>
        <v>0</v>
      </c>
      <c r="E439" s="514">
        <f>IF('Prior Year - CA2'!E439&gt;0,('CA2 Detail'!E439-'Prior Year - CA2'!E439)/'Prior Year - CA2'!E439,0)</f>
        <v>0</v>
      </c>
      <c r="F439" s="514">
        <f>IF('Prior Year - CA2'!F439&gt;0,('CA2 Detail'!F439-'Prior Year - CA2'!F439)/'Prior Year - CA2'!F439,0)</f>
        <v>0</v>
      </c>
      <c r="G439" s="514">
        <f>IF('Prior Year - CA2'!G439&gt;0,('CA2 Detail'!G439-'Prior Year - CA2'!G439)/'Prior Year - CA2'!G439,0)</f>
        <v>0</v>
      </c>
      <c r="H439" s="1041"/>
      <c r="I439" s="1057"/>
      <c r="O439" s="65">
        <v>108</v>
      </c>
    </row>
    <row r="440" spans="1:15" ht="15.75">
      <c r="A440" s="39"/>
      <c r="B440" s="516"/>
      <c r="C440" s="515"/>
      <c r="D440" s="516"/>
      <c r="E440" s="516"/>
      <c r="F440" s="854"/>
      <c r="G440" s="846"/>
      <c r="H440" s="1039"/>
      <c r="I440" s="77"/>
      <c r="O440" s="65">
        <v>109</v>
      </c>
    </row>
    <row r="441" spans="1:15" ht="15.75">
      <c r="A441" s="39" t="s">
        <v>58</v>
      </c>
      <c r="B441" s="516"/>
      <c r="C441" s="515"/>
      <c r="D441" s="516"/>
      <c r="E441" s="516"/>
      <c r="F441" s="854"/>
      <c r="G441" s="846"/>
      <c r="H441" s="1039"/>
      <c r="I441" s="77"/>
      <c r="O441" s="65">
        <v>110</v>
      </c>
    </row>
    <row r="442" spans="1:15">
      <c r="A442" s="35" t="s">
        <v>59</v>
      </c>
      <c r="B442" s="514">
        <f>IF('Prior Year - CA2'!B442&gt;0,('CA2 Detail'!B442-'Prior Year - CA2'!B442)/'Prior Year - CA2'!B442,0)</f>
        <v>0</v>
      </c>
      <c r="C442" s="514">
        <f>IF('Prior Year - CA2'!C442&gt;0,('CA2 Detail'!C442-'Prior Year - CA2'!C442)/'Prior Year - CA2'!C442,0)</f>
        <v>0</v>
      </c>
      <c r="D442" s="516"/>
      <c r="E442" s="516"/>
      <c r="F442" s="854"/>
      <c r="G442" s="846"/>
      <c r="H442" s="1039"/>
      <c r="I442" s="77"/>
      <c r="O442" s="65">
        <v>111</v>
      </c>
    </row>
    <row r="443" spans="1:15">
      <c r="A443" s="35" t="s">
        <v>60</v>
      </c>
      <c r="B443" s="514">
        <f>IF('Prior Year - CA2'!B443&gt;0,('CA2 Detail'!B443-'Prior Year - CA2'!B443)/'Prior Year - CA2'!B443,0)</f>
        <v>0</v>
      </c>
      <c r="C443" s="514">
        <f>IF('Prior Year - CA2'!C443&gt;0,('CA2 Detail'!C443-'Prior Year - CA2'!C443)/'Prior Year - CA2'!C443,0)</f>
        <v>0</v>
      </c>
      <c r="D443" s="516"/>
      <c r="E443" s="516"/>
      <c r="F443" s="854"/>
      <c r="G443" s="846"/>
      <c r="H443" s="1039"/>
      <c r="I443" s="77"/>
      <c r="O443" s="65">
        <v>112</v>
      </c>
    </row>
    <row r="444" spans="1:15">
      <c r="A444" s="35" t="s">
        <v>61</v>
      </c>
      <c r="B444" s="514">
        <f>IF('Prior Year - CA2'!B444&gt;0,('CA2 Detail'!B444-'Prior Year - CA2'!B444)/'Prior Year - CA2'!B444,0)</f>
        <v>0</v>
      </c>
      <c r="C444" s="514">
        <f>IF('Prior Year - CA2'!C444&gt;0,('CA2 Detail'!C444-'Prior Year - CA2'!C444)/'Prior Year - CA2'!C444,0)</f>
        <v>0</v>
      </c>
      <c r="D444" s="516"/>
      <c r="E444" s="516"/>
      <c r="F444" s="854"/>
      <c r="G444" s="846"/>
      <c r="H444" s="1039"/>
      <c r="I444" s="77"/>
      <c r="O444" s="65">
        <v>113</v>
      </c>
    </row>
    <row r="445" spans="1:15">
      <c r="A445" s="35" t="s">
        <v>62</v>
      </c>
      <c r="B445" s="514">
        <f>IF('Prior Year - CA2'!B445&gt;0,('CA2 Detail'!B445-'Prior Year - CA2'!B445)/'Prior Year - CA2'!B445,0)</f>
        <v>0</v>
      </c>
      <c r="C445" s="514">
        <f>IF('Prior Year - CA2'!C445&gt;0,('CA2 Detail'!C445-'Prior Year - CA2'!C445)/'Prior Year - CA2'!C445,0)</f>
        <v>0</v>
      </c>
      <c r="D445" s="516"/>
      <c r="E445" s="516"/>
      <c r="F445" s="854"/>
      <c r="G445" s="846"/>
      <c r="H445" s="1039"/>
      <c r="I445" s="77"/>
      <c r="O445" s="65">
        <v>114</v>
      </c>
    </row>
    <row r="446" spans="1:15" ht="15.75">
      <c r="A446" s="39"/>
      <c r="B446" s="510"/>
      <c r="C446" s="509"/>
      <c r="D446" s="509"/>
      <c r="E446" s="509"/>
      <c r="F446" s="855"/>
      <c r="G446" s="856"/>
      <c r="H446" s="1041"/>
      <c r="I446" s="77"/>
      <c r="O446" s="65">
        <v>115</v>
      </c>
    </row>
    <row r="447" spans="1:15" ht="15.75">
      <c r="A447" s="39" t="s">
        <v>63</v>
      </c>
      <c r="B447" s="514">
        <f>IF('Prior Year - CA2'!B447&gt;0,('CA2 Detail'!B447-'Prior Year - CA2'!B447)/'Prior Year - CA2'!B447,0)</f>
        <v>0</v>
      </c>
      <c r="C447" s="514">
        <f>IF('Prior Year - CA2'!C447&gt;0,('CA2 Detail'!C447-'Prior Year - CA2'!C447)/'Prior Year - CA2'!C447,0)</f>
        <v>0</v>
      </c>
      <c r="D447" s="514">
        <f>IF('Prior Year - CA2'!D447&gt;0,('CA2 Detail'!D447-'Prior Year - CA2'!D447)/'Prior Year - CA2'!D447,0)</f>
        <v>0</v>
      </c>
      <c r="E447" s="514">
        <f>IF('Prior Year - CA2'!E447&gt;0,('CA2 Detail'!E447-'Prior Year - CA2'!E447)/'Prior Year - CA2'!E447,0)</f>
        <v>0</v>
      </c>
      <c r="F447" s="514">
        <f>IF('Prior Year - CA2'!F447&gt;0,('CA2 Detail'!F447-'Prior Year - CA2'!F447)/'Prior Year - CA2'!F447,0)</f>
        <v>0</v>
      </c>
      <c r="G447" s="514">
        <f>IF('Prior Year - CA2'!G447&gt;0,('CA2 Detail'!G447-'Prior Year - CA2'!G447)/'Prior Year - CA2'!G447,0)</f>
        <v>0</v>
      </c>
      <c r="H447" s="1041"/>
      <c r="I447" s="1057"/>
      <c r="O447" s="65">
        <v>116</v>
      </c>
    </row>
    <row r="448" spans="1:15" ht="15.75">
      <c r="A448" s="39"/>
      <c r="B448" s="509"/>
      <c r="C448" s="509"/>
      <c r="D448" s="509"/>
      <c r="E448" s="546"/>
      <c r="F448" s="546"/>
      <c r="G448" s="546"/>
      <c r="H448" s="68"/>
      <c r="I448" s="85"/>
      <c r="O448" s="65">
        <v>117</v>
      </c>
    </row>
    <row r="449" spans="1:21" ht="16.5" thickBot="1">
      <c r="A449" s="39" t="s">
        <v>136</v>
      </c>
      <c r="B449" s="547">
        <f>IF('Prior Year - CA2'!B449&gt;0,('CA2 Detail'!B449-'Prior Year - CA2'!B449)/'Prior Year - CA2'!B449,0)</f>
        <v>0</v>
      </c>
      <c r="C449" s="547">
        <f>IF('Prior Year - CA2'!C449&gt;0,('CA2 Detail'!C449-'Prior Year - CA2'!C449)/'Prior Year - CA2'!C449,0)</f>
        <v>0</v>
      </c>
      <c r="D449" s="547">
        <f>IF('Prior Year - CA2'!D449&gt;0,('CA2 Detail'!D449-'Prior Year - CA2'!D449)/'Prior Year - CA2'!D449,0)</f>
        <v>0</v>
      </c>
      <c r="E449" s="547">
        <f>IF('Prior Year - CA2'!E449&gt;0,('CA2 Detail'!E449-'Prior Year - CA2'!E449)/'Prior Year - CA2'!E449,0)</f>
        <v>0</v>
      </c>
      <c r="F449" s="547">
        <f>IF('Prior Year - CA2'!F449&gt;0,('CA2 Detail'!F449-'Prior Year - CA2'!F449)/'Prior Year - CA2'!F449,0)</f>
        <v>0</v>
      </c>
      <c r="G449" s="547">
        <f>IF('Prior Year - CA2'!G449&gt;0,('CA2 Detail'!G449-'Prior Year - CA2'!G449)/'Prior Year - CA2'!G449,0)</f>
        <v>0</v>
      </c>
      <c r="H449" s="1042"/>
      <c r="I449" s="1057"/>
      <c r="O449" s="65">
        <v>118</v>
      </c>
    </row>
    <row r="450" spans="1:21" ht="15.75" thickTop="1">
      <c r="A450" s="64" t="s">
        <v>67</v>
      </c>
      <c r="B450" s="65" t="s">
        <v>142</v>
      </c>
      <c r="C450" s="65" t="s">
        <v>152</v>
      </c>
      <c r="D450" s="65" t="s">
        <v>160</v>
      </c>
      <c r="E450" s="65" t="s">
        <v>168</v>
      </c>
      <c r="F450" s="65" t="s">
        <v>175</v>
      </c>
      <c r="G450" s="65" t="s">
        <v>178</v>
      </c>
      <c r="H450" s="65" t="s">
        <v>183</v>
      </c>
      <c r="I450" s="65" t="s">
        <v>186</v>
      </c>
      <c r="J450" s="65" t="s">
        <v>190</v>
      </c>
      <c r="K450" s="65" t="s">
        <v>193</v>
      </c>
      <c r="L450" s="65" t="s">
        <v>210</v>
      </c>
      <c r="M450" s="65" t="s">
        <v>220</v>
      </c>
      <c r="N450" s="65" t="s">
        <v>224</v>
      </c>
      <c r="O450" s="65" t="s">
        <v>230</v>
      </c>
      <c r="P450" s="65" t="s">
        <v>234</v>
      </c>
      <c r="Q450" s="65" t="s">
        <v>238</v>
      </c>
      <c r="R450" s="65" t="s">
        <v>239</v>
      </c>
      <c r="S450" s="65" t="s">
        <v>240</v>
      </c>
      <c r="T450" s="65" t="s">
        <v>241</v>
      </c>
      <c r="U450" s="65" t="s">
        <v>252</v>
      </c>
    </row>
    <row r="451" spans="1:21" ht="15.75">
      <c r="A451" s="40"/>
      <c r="B451" s="65"/>
      <c r="C451" s="65"/>
      <c r="D451" s="65"/>
      <c r="E451" s="65" t="s">
        <v>141</v>
      </c>
      <c r="F451" s="65"/>
      <c r="G451" s="65"/>
      <c r="H451" s="65"/>
      <c r="I451" s="65"/>
    </row>
    <row r="452" spans="1:21" ht="15.75">
      <c r="A452" s="40"/>
      <c r="B452" s="36"/>
      <c r="C452" s="36"/>
      <c r="D452" s="36"/>
      <c r="E452" s="36" t="s">
        <v>141</v>
      </c>
      <c r="F452" s="36" t="s">
        <v>141</v>
      </c>
      <c r="G452" s="36"/>
      <c r="H452" s="36"/>
      <c r="I452" s="36"/>
    </row>
    <row r="453" spans="1:21">
      <c r="A453" s="36"/>
      <c r="B453" s="55"/>
      <c r="C453" s="36"/>
      <c r="D453" s="36"/>
      <c r="E453" s="55"/>
      <c r="F453" s="36"/>
      <c r="G453" s="36"/>
      <c r="H453" s="36"/>
      <c r="I453" s="36"/>
    </row>
    <row r="454" spans="1:21">
      <c r="A454" s="36"/>
      <c r="B454" s="36"/>
      <c r="C454" s="36"/>
      <c r="D454" s="36"/>
      <c r="E454" s="55"/>
      <c r="F454" s="88"/>
      <c r="G454" s="36"/>
      <c r="H454" s="36"/>
      <c r="I454" s="36"/>
    </row>
    <row r="455" spans="1:21">
      <c r="A455" s="36"/>
      <c r="B455" s="36"/>
      <c r="C455" s="36"/>
      <c r="D455" s="36"/>
      <c r="E455" s="36"/>
      <c r="F455" s="36"/>
      <c r="G455" s="36"/>
      <c r="H455" s="36"/>
      <c r="I455" s="36"/>
    </row>
    <row r="456" spans="1:21">
      <c r="C456" s="89"/>
    </row>
  </sheetData>
  <sheetProtection algorithmName="SHA-512" hashValue="x8Rev9TTsX2OAX9jU4PIlVVeMx4FHAOXZoBqTdqYHhgyohKzuE0tOKI4mS0VvyZpiXKf1667tLHOrO5D0V48+g==" saltValue="UmeBIPImBbg0WjpbNDdX8Q==" spinCount="100000" sheet="1" objects="1" scenarios="1"/>
  <phoneticPr fontId="18" type="noConversion"/>
  <conditionalFormatting sqref="J303:J310 J317:J326 J315 I303:I326 K217:U326 B217:H326 I217:J301">
    <cfRule type="cellIs" dxfId="5" priority="11" operator="notBetween">
      <formula>-0.1</formula>
      <formula>0.1</formula>
    </cfRule>
  </conditionalFormatting>
  <conditionalFormatting sqref="B340:I449">
    <cfRule type="cellIs" dxfId="4" priority="9" operator="notBetween">
      <formula>-0.1</formula>
      <formula>0.1</formula>
    </cfRule>
  </conditionalFormatting>
  <conditionalFormatting sqref="M336 M342:M351">
    <cfRule type="cellIs" dxfId="3" priority="8" operator="greaterThan">
      <formula>0.1</formula>
    </cfRule>
  </conditionalFormatting>
  <conditionalFormatting sqref="Q365:R365 U364:U373 S364:S373">
    <cfRule type="cellIs" dxfId="2" priority="7" operator="greaterThan">
      <formula>0.1</formula>
    </cfRule>
  </conditionalFormatting>
  <conditionalFormatting sqref="B9:AB119 V120:V121">
    <cfRule type="cellIs" dxfId="1" priority="3" operator="notBetween">
      <formula>-0.1</formula>
      <formula>0.1</formula>
    </cfRule>
  </conditionalFormatting>
  <conditionalFormatting sqref="B133:N205">
    <cfRule type="cellIs" priority="1" stopIfTrue="1" operator="equal">
      <formula>"X"</formula>
    </cfRule>
    <cfRule type="cellIs" dxfId="0" priority="2" operator="notBetween">
      <formula>-0.1</formula>
      <formula>0.1</formula>
    </cfRule>
  </conditionalFormatting>
  <pageMargins left="0.25" right="0.25" top="0.3" bottom="0.2" header="0" footer="0"/>
  <pageSetup scale="28" fitToHeight="0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FF"/>
  </sheetPr>
  <dimension ref="A1:CZ92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T30" sqref="BT30"/>
    </sheetView>
  </sheetViews>
  <sheetFormatPr defaultRowHeight="15"/>
  <cols>
    <col min="1" max="1" width="12.77734375" bestFit="1" customWidth="1"/>
    <col min="2" max="2" width="31.77734375" bestFit="1" customWidth="1"/>
    <col min="3" max="3" width="11.33203125" customWidth="1"/>
    <col min="4" max="4" width="24.5546875" customWidth="1"/>
    <col min="5" max="5" width="24" customWidth="1"/>
    <col min="6" max="6" width="25.21875" customWidth="1"/>
    <col min="7" max="7" width="20" customWidth="1"/>
    <col min="8" max="8" width="25.44140625" customWidth="1"/>
    <col min="9" max="9" width="24.88671875" customWidth="1"/>
    <col min="10" max="11" width="26" customWidth="1"/>
    <col min="12" max="12" width="15.88671875" customWidth="1"/>
    <col min="13" max="13" width="18.44140625" customWidth="1"/>
    <col min="14" max="14" width="30.33203125" customWidth="1"/>
    <col min="15" max="15" width="27.77734375" customWidth="1"/>
    <col min="16" max="16" width="20.5546875" customWidth="1"/>
    <col min="17" max="17" width="20.77734375" customWidth="1"/>
    <col min="18" max="18" width="19.44140625" customWidth="1"/>
    <col min="19" max="19" width="23.33203125" customWidth="1"/>
    <col min="20" max="20" width="23.77734375" customWidth="1"/>
    <col min="21" max="21" width="24.5546875" customWidth="1"/>
    <col min="22" max="22" width="13.77734375" customWidth="1"/>
    <col min="23" max="23" width="22.88671875" customWidth="1"/>
    <col min="24" max="24" width="23" customWidth="1"/>
    <col min="25" max="25" width="20.88671875" customWidth="1"/>
    <col min="26" max="26" width="17.6640625" customWidth="1"/>
    <col min="27" max="27" width="22.6640625" customWidth="1"/>
    <col min="28" max="28" width="11.21875" bestFit="1" customWidth="1"/>
    <col min="29" max="29" width="24.5546875" bestFit="1" customWidth="1"/>
    <col min="30" max="30" width="24" bestFit="1" customWidth="1"/>
    <col min="31" max="31" width="25.21875" bestFit="1" customWidth="1"/>
    <col min="32" max="32" width="20" bestFit="1" customWidth="1"/>
    <col min="33" max="33" width="25.44140625" bestFit="1" customWidth="1"/>
    <col min="34" max="34" width="24.88671875" bestFit="1" customWidth="1"/>
    <col min="35" max="36" width="26" bestFit="1" customWidth="1"/>
    <col min="37" max="37" width="15.88671875" bestFit="1" customWidth="1"/>
    <col min="38" max="38" width="18.44140625" bestFit="1" customWidth="1"/>
    <col min="39" max="39" width="30.33203125" bestFit="1" customWidth="1"/>
    <col min="40" max="40" width="27.77734375" bestFit="1" customWidth="1"/>
    <col min="41" max="41" width="20.5546875" bestFit="1" customWidth="1"/>
    <col min="42" max="42" width="20.77734375" bestFit="1" customWidth="1"/>
    <col min="43" max="43" width="19.44140625" bestFit="1" customWidth="1"/>
    <col min="44" max="44" width="23.33203125" bestFit="1" customWidth="1"/>
    <col min="45" max="45" width="23.77734375" bestFit="1" customWidth="1"/>
    <col min="46" max="46" width="24.5546875" bestFit="1" customWidth="1"/>
    <col min="47" max="47" width="13.77734375" bestFit="1" customWidth="1"/>
    <col min="48" max="48" width="22.88671875" bestFit="1" customWidth="1"/>
    <col min="49" max="49" width="23" bestFit="1" customWidth="1"/>
    <col min="50" max="50" width="20.88671875" bestFit="1" customWidth="1"/>
    <col min="51" max="51" width="17.6640625" bestFit="1" customWidth="1"/>
    <col min="52" max="52" width="22.6640625" bestFit="1" customWidth="1"/>
    <col min="53" max="53" width="8" bestFit="1" customWidth="1"/>
    <col min="54" max="54" width="18.88671875" bestFit="1" customWidth="1"/>
    <col min="55" max="55" width="19.33203125" bestFit="1" customWidth="1"/>
    <col min="56" max="56" width="15.44140625" bestFit="1" customWidth="1"/>
    <col min="57" max="57" width="34" bestFit="1" customWidth="1"/>
    <col min="58" max="58" width="15.109375" bestFit="1" customWidth="1"/>
    <col min="59" max="59" width="24.21875" bestFit="1" customWidth="1"/>
    <col min="60" max="60" width="21.88671875" bestFit="1" customWidth="1"/>
    <col min="61" max="61" width="7.21875" bestFit="1" customWidth="1"/>
    <col min="62" max="62" width="12.77734375" bestFit="1" customWidth="1"/>
    <col min="63" max="63" width="22.88671875" bestFit="1" customWidth="1"/>
    <col min="64" max="64" width="18.88671875" bestFit="1" customWidth="1"/>
    <col min="65" max="65" width="19.33203125" bestFit="1" customWidth="1"/>
    <col min="66" max="66" width="15.44140625" bestFit="1" customWidth="1"/>
    <col min="67" max="67" width="34" bestFit="1" customWidth="1"/>
    <col min="68" max="68" width="15.109375" bestFit="1" customWidth="1"/>
    <col min="69" max="69" width="24.21875" bestFit="1" customWidth="1"/>
    <col min="70" max="70" width="21.88671875" bestFit="1" customWidth="1"/>
    <col min="71" max="71" width="8.5546875" bestFit="1" customWidth="1"/>
    <col min="72" max="72" width="30.77734375" bestFit="1" customWidth="1"/>
    <col min="73" max="73" width="20.44140625" bestFit="1" customWidth="1"/>
    <col min="74" max="74" width="15" bestFit="1" customWidth="1"/>
    <col min="75" max="75" width="25.88671875" bestFit="1" customWidth="1"/>
    <col min="76" max="76" width="18.21875" bestFit="1" customWidth="1"/>
    <col min="77" max="77" width="21.44140625" bestFit="1" customWidth="1"/>
    <col min="78" max="78" width="23.6640625" bestFit="1" customWidth="1"/>
    <col min="79" max="79" width="25.6640625" bestFit="1" customWidth="1"/>
    <col min="80" max="80" width="27.88671875" bestFit="1" customWidth="1"/>
    <col min="81" max="81" width="21.88671875" bestFit="1" customWidth="1"/>
    <col min="82" max="82" width="19.44140625" bestFit="1" customWidth="1"/>
    <col min="83" max="83" width="23.44140625" bestFit="1" customWidth="1"/>
    <col min="84" max="84" width="24.21875" bestFit="1" customWidth="1"/>
    <col min="85" max="85" width="27.5546875" bestFit="1" customWidth="1"/>
    <col min="86" max="86" width="10.77734375" customWidth="1"/>
    <col min="87" max="87" width="12.21875" bestFit="1" customWidth="1"/>
    <col min="88" max="88" width="8.109375" bestFit="1" customWidth="1"/>
    <col min="89" max="89" width="8.5546875" bestFit="1" customWidth="1"/>
    <col min="90" max="90" width="8.44140625" bestFit="1" customWidth="1"/>
    <col min="91" max="91" width="14.33203125" bestFit="1" customWidth="1"/>
    <col min="92" max="92" width="9.6640625" bestFit="1" customWidth="1"/>
    <col min="93" max="93" width="21.6640625" bestFit="1" customWidth="1"/>
    <col min="94" max="94" width="25.5546875" bestFit="1" customWidth="1"/>
    <col min="95" max="95" width="18" bestFit="1" customWidth="1"/>
    <col min="96" max="96" width="5" bestFit="1" customWidth="1"/>
    <col min="97" max="98" width="6" bestFit="1" customWidth="1"/>
    <col min="99" max="99" width="5.88671875" bestFit="1" customWidth="1"/>
    <col min="100" max="100" width="5.21875" bestFit="1" customWidth="1"/>
    <col min="101" max="101" width="14.21875" bestFit="1" customWidth="1"/>
    <col min="102" max="102" width="9.77734375" bestFit="1" customWidth="1"/>
    <col min="103" max="103" width="9.33203125" bestFit="1" customWidth="1"/>
    <col min="104" max="104" width="9.44140625" customWidth="1"/>
  </cols>
  <sheetData>
    <row r="1" spans="1:104" ht="18">
      <c r="C1" s="488" t="s">
        <v>332</v>
      </c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1002" t="s">
        <v>591</v>
      </c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94" t="s">
        <v>577</v>
      </c>
      <c r="CI1" s="495"/>
      <c r="CJ1" s="495"/>
      <c r="CK1" s="495"/>
      <c r="CL1" s="495"/>
      <c r="CM1" s="495"/>
      <c r="CN1" s="495"/>
      <c r="CO1" s="495"/>
      <c r="CP1" s="497" t="s">
        <v>333</v>
      </c>
      <c r="CQ1" s="498"/>
      <c r="CR1" s="498"/>
      <c r="CS1" s="498"/>
      <c r="CT1" s="498"/>
      <c r="CU1" s="498"/>
      <c r="CV1" s="498"/>
      <c r="CW1" s="498"/>
      <c r="CX1" s="498"/>
      <c r="CY1" s="498"/>
      <c r="CZ1" s="498"/>
    </row>
    <row r="2" spans="1:104" ht="15.75">
      <c r="A2" s="501" t="s">
        <v>336</v>
      </c>
      <c r="B2" s="501" t="s">
        <v>337</v>
      </c>
      <c r="C2" s="490" t="s">
        <v>328</v>
      </c>
      <c r="D2" s="491" t="s">
        <v>1</v>
      </c>
      <c r="E2" s="491" t="s">
        <v>2</v>
      </c>
      <c r="F2" s="491" t="s">
        <v>3</v>
      </c>
      <c r="G2" s="491" t="s">
        <v>4</v>
      </c>
      <c r="H2" s="491" t="s">
        <v>5</v>
      </c>
      <c r="I2" s="491" t="s">
        <v>6</v>
      </c>
      <c r="J2" s="491" t="s">
        <v>7</v>
      </c>
      <c r="K2" s="491" t="s">
        <v>8</v>
      </c>
      <c r="L2" s="491" t="s">
        <v>9</v>
      </c>
      <c r="M2" s="491" t="s">
        <v>10</v>
      </c>
      <c r="N2" s="491" t="s">
        <v>11</v>
      </c>
      <c r="O2" s="491" t="s">
        <v>12</v>
      </c>
      <c r="P2" s="491" t="s">
        <v>13</v>
      </c>
      <c r="Q2" s="491" t="s">
        <v>14</v>
      </c>
      <c r="R2" s="491" t="s">
        <v>15</v>
      </c>
      <c r="S2" s="491" t="s">
        <v>16</v>
      </c>
      <c r="T2" s="491" t="s">
        <v>17</v>
      </c>
      <c r="U2" s="491" t="s">
        <v>18</v>
      </c>
      <c r="V2" s="491" t="s">
        <v>19</v>
      </c>
      <c r="W2" s="491" t="s">
        <v>20</v>
      </c>
      <c r="X2" s="491" t="s">
        <v>21</v>
      </c>
      <c r="Y2" s="491" t="s">
        <v>22</v>
      </c>
      <c r="Z2" s="491" t="s">
        <v>23</v>
      </c>
      <c r="AA2" s="491" t="s">
        <v>24</v>
      </c>
      <c r="AB2" s="490" t="s">
        <v>329</v>
      </c>
      <c r="AC2" s="491" t="s">
        <v>1</v>
      </c>
      <c r="AD2" s="491" t="s">
        <v>2</v>
      </c>
      <c r="AE2" s="491" t="s">
        <v>3</v>
      </c>
      <c r="AF2" s="491" t="s">
        <v>4</v>
      </c>
      <c r="AG2" s="491" t="s">
        <v>5</v>
      </c>
      <c r="AH2" s="491" t="s">
        <v>6</v>
      </c>
      <c r="AI2" s="491" t="s">
        <v>7</v>
      </c>
      <c r="AJ2" s="491" t="s">
        <v>8</v>
      </c>
      <c r="AK2" s="491" t="s">
        <v>9</v>
      </c>
      <c r="AL2" s="491" t="s">
        <v>10</v>
      </c>
      <c r="AM2" s="491" t="s">
        <v>11</v>
      </c>
      <c r="AN2" s="491" t="s">
        <v>12</v>
      </c>
      <c r="AO2" s="491" t="s">
        <v>13</v>
      </c>
      <c r="AP2" s="491" t="s">
        <v>14</v>
      </c>
      <c r="AQ2" s="491" t="s">
        <v>15</v>
      </c>
      <c r="AR2" s="491" t="s">
        <v>16</v>
      </c>
      <c r="AS2" s="491" t="s">
        <v>17</v>
      </c>
      <c r="AT2" s="491" t="s">
        <v>18</v>
      </c>
      <c r="AU2" s="491" t="s">
        <v>19</v>
      </c>
      <c r="AV2" s="491" t="s">
        <v>20</v>
      </c>
      <c r="AW2" s="491" t="s">
        <v>21</v>
      </c>
      <c r="AX2" s="491" t="s">
        <v>22</v>
      </c>
      <c r="AY2" s="491" t="s">
        <v>23</v>
      </c>
      <c r="AZ2" s="491" t="s">
        <v>24</v>
      </c>
      <c r="BA2" s="490" t="s">
        <v>330</v>
      </c>
      <c r="BB2" s="491" t="s">
        <v>26</v>
      </c>
      <c r="BC2" s="491" t="s">
        <v>126</v>
      </c>
      <c r="BD2" s="491" t="s">
        <v>28</v>
      </c>
      <c r="BE2" s="491" t="s">
        <v>29</v>
      </c>
      <c r="BF2" s="491" t="s">
        <v>127</v>
      </c>
      <c r="BG2" s="491" t="s">
        <v>128</v>
      </c>
      <c r="BH2" s="491" t="s">
        <v>32</v>
      </c>
      <c r="BI2" s="490" t="s">
        <v>34</v>
      </c>
      <c r="BJ2" s="491" t="s">
        <v>135</v>
      </c>
      <c r="BK2" s="490" t="s">
        <v>37</v>
      </c>
      <c r="BL2" s="491" t="s">
        <v>38</v>
      </c>
      <c r="BM2" s="491" t="s">
        <v>129</v>
      </c>
      <c r="BN2" s="491" t="s">
        <v>40</v>
      </c>
      <c r="BO2" s="491" t="s">
        <v>41</v>
      </c>
      <c r="BP2" s="491" t="s">
        <v>130</v>
      </c>
      <c r="BQ2" s="491" t="s">
        <v>131</v>
      </c>
      <c r="BR2" s="491" t="s">
        <v>44</v>
      </c>
      <c r="BS2" s="490" t="s">
        <v>331</v>
      </c>
      <c r="BT2" s="1003" t="s">
        <v>47</v>
      </c>
      <c r="BU2" s="492" t="s">
        <v>49</v>
      </c>
      <c r="BV2" s="491" t="s">
        <v>50</v>
      </c>
      <c r="BW2" s="491" t="s">
        <v>51</v>
      </c>
      <c r="BX2" s="490" t="s">
        <v>53</v>
      </c>
      <c r="BY2" s="493" t="s">
        <v>54</v>
      </c>
      <c r="BZ2" s="493" t="s">
        <v>55</v>
      </c>
      <c r="CA2" s="491" t="s">
        <v>56</v>
      </c>
      <c r="CB2" s="491" t="s">
        <v>273</v>
      </c>
      <c r="CC2" s="490" t="s">
        <v>58</v>
      </c>
      <c r="CD2" s="493" t="s">
        <v>59</v>
      </c>
      <c r="CE2" s="493" t="s">
        <v>60</v>
      </c>
      <c r="CF2" s="491" t="s">
        <v>61</v>
      </c>
      <c r="CG2" s="491" t="s">
        <v>62</v>
      </c>
      <c r="CH2" s="496" t="s">
        <v>200</v>
      </c>
      <c r="CI2" s="496" t="s">
        <v>201</v>
      </c>
      <c r="CJ2" s="496" t="s">
        <v>202</v>
      </c>
      <c r="CK2" s="496" t="s">
        <v>203</v>
      </c>
      <c r="CL2" s="496" t="s">
        <v>204</v>
      </c>
      <c r="CM2" s="496" t="s">
        <v>205</v>
      </c>
      <c r="CN2" s="496" t="s">
        <v>578</v>
      </c>
      <c r="CO2" s="496" t="s">
        <v>208</v>
      </c>
      <c r="CP2" s="499" t="s">
        <v>338</v>
      </c>
      <c r="CQ2" s="499" t="s">
        <v>334</v>
      </c>
      <c r="CR2" s="500" t="s">
        <v>289</v>
      </c>
      <c r="CS2" s="500" t="s">
        <v>242</v>
      </c>
      <c r="CT2" s="500" t="s">
        <v>243</v>
      </c>
      <c r="CU2" s="500" t="s">
        <v>244</v>
      </c>
      <c r="CV2" s="500" t="s">
        <v>245</v>
      </c>
      <c r="CW2" s="500" t="s">
        <v>588</v>
      </c>
      <c r="CX2" s="500" t="s">
        <v>247</v>
      </c>
      <c r="CY2" s="500" t="s">
        <v>248</v>
      </c>
      <c r="CZ2" s="500" t="s">
        <v>249</v>
      </c>
    </row>
    <row r="3" spans="1:104">
      <c r="A3" s="296">
        <v>1</v>
      </c>
      <c r="B3" s="503" t="str">
        <f>'Data Entry - CA2'!A209</f>
        <v>Eastern Florida State College</v>
      </c>
      <c r="D3">
        <v>0</v>
      </c>
      <c r="E3">
        <v>0</v>
      </c>
      <c r="F3">
        <v>828</v>
      </c>
      <c r="G3">
        <v>0</v>
      </c>
      <c r="H3">
        <v>5361</v>
      </c>
      <c r="I3">
        <v>0</v>
      </c>
      <c r="J3">
        <v>0</v>
      </c>
      <c r="K3">
        <v>0</v>
      </c>
      <c r="L3">
        <v>243</v>
      </c>
      <c r="M3">
        <v>0</v>
      </c>
      <c r="N3">
        <v>17853</v>
      </c>
      <c r="O3">
        <v>3111</v>
      </c>
      <c r="P3">
        <v>12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435</v>
      </c>
      <c r="Y3">
        <v>0</v>
      </c>
      <c r="Z3">
        <v>0</v>
      </c>
      <c r="AA3">
        <v>0</v>
      </c>
      <c r="AC3">
        <v>0</v>
      </c>
      <c r="AD3">
        <v>0</v>
      </c>
      <c r="AE3">
        <v>29582</v>
      </c>
      <c r="AF3">
        <v>490</v>
      </c>
      <c r="AG3">
        <v>98</v>
      </c>
      <c r="AH3">
        <v>17327</v>
      </c>
      <c r="AI3">
        <v>2349</v>
      </c>
      <c r="AJ3">
        <v>9540</v>
      </c>
      <c r="AK3">
        <v>34939</v>
      </c>
      <c r="AL3">
        <v>3583</v>
      </c>
      <c r="AM3">
        <v>3049</v>
      </c>
      <c r="AN3">
        <v>3610</v>
      </c>
      <c r="AO3">
        <v>38801</v>
      </c>
      <c r="AP3">
        <v>433</v>
      </c>
      <c r="AQ3">
        <v>17692</v>
      </c>
      <c r="AR3">
        <v>27027</v>
      </c>
      <c r="AS3">
        <v>654</v>
      </c>
      <c r="AT3">
        <v>0</v>
      </c>
      <c r="AU3">
        <v>0</v>
      </c>
      <c r="AV3">
        <v>0</v>
      </c>
      <c r="AW3">
        <v>153</v>
      </c>
      <c r="AX3">
        <v>0</v>
      </c>
      <c r="AY3">
        <v>0</v>
      </c>
      <c r="AZ3">
        <v>26337</v>
      </c>
      <c r="BB3">
        <v>0</v>
      </c>
      <c r="BC3">
        <v>114</v>
      </c>
      <c r="BD3">
        <v>23992</v>
      </c>
      <c r="BE3">
        <v>1271</v>
      </c>
      <c r="BF3">
        <v>24199</v>
      </c>
      <c r="BG3">
        <v>7046</v>
      </c>
      <c r="BH3">
        <v>5727</v>
      </c>
      <c r="BJ3">
        <v>0</v>
      </c>
      <c r="BL3">
        <v>0</v>
      </c>
      <c r="BM3">
        <v>0</v>
      </c>
      <c r="BN3">
        <v>2302.4</v>
      </c>
      <c r="BO3">
        <v>0</v>
      </c>
      <c r="BP3">
        <v>0</v>
      </c>
      <c r="BQ3">
        <v>4288.2</v>
      </c>
      <c r="BR3">
        <v>3721.2</v>
      </c>
      <c r="BT3">
        <f>110*30</f>
        <v>3300</v>
      </c>
      <c r="BV3">
        <v>0</v>
      </c>
      <c r="BW3">
        <v>0</v>
      </c>
      <c r="BY3">
        <v>7315</v>
      </c>
      <c r="BZ3">
        <v>0</v>
      </c>
      <c r="CA3">
        <v>0</v>
      </c>
      <c r="CB3">
        <v>0</v>
      </c>
      <c r="CD3">
        <v>0</v>
      </c>
      <c r="CE3">
        <v>0</v>
      </c>
      <c r="CF3">
        <v>0</v>
      </c>
      <c r="CG3">
        <v>0</v>
      </c>
      <c r="CH3" s="1061">
        <v>173980</v>
      </c>
      <c r="CI3" s="1061">
        <v>64382</v>
      </c>
      <c r="CJ3" s="1061">
        <v>52768</v>
      </c>
      <c r="CK3" s="1061">
        <v>178368</v>
      </c>
      <c r="CL3" s="1061">
        <v>109251</v>
      </c>
      <c r="CM3" s="1061">
        <v>52898</v>
      </c>
      <c r="CN3" s="1061">
        <v>212294</v>
      </c>
      <c r="CO3" s="1061">
        <v>1614174</v>
      </c>
      <c r="CP3" s="1062">
        <v>8096</v>
      </c>
      <c r="CQ3" s="1062">
        <v>103.6</v>
      </c>
      <c r="CR3" s="1062">
        <v>2285</v>
      </c>
      <c r="CS3" s="1062">
        <v>16817</v>
      </c>
      <c r="CT3" s="1062">
        <v>8969</v>
      </c>
      <c r="CU3" s="1062">
        <v>634</v>
      </c>
      <c r="CV3" s="1063"/>
      <c r="CW3" s="1062">
        <v>1468</v>
      </c>
      <c r="CX3" s="1062">
        <v>0</v>
      </c>
      <c r="CY3" s="1062">
        <v>0</v>
      </c>
      <c r="CZ3" s="1062">
        <v>0</v>
      </c>
    </row>
    <row r="4" spans="1:104">
      <c r="A4" s="296">
        <v>2</v>
      </c>
      <c r="B4" s="503" t="str">
        <f>'Data Entry - CA2'!A210</f>
        <v>Broward College</v>
      </c>
      <c r="D4">
        <v>0</v>
      </c>
      <c r="E4">
        <v>0</v>
      </c>
      <c r="F4">
        <v>1150</v>
      </c>
      <c r="G4">
        <v>0</v>
      </c>
      <c r="H4">
        <v>5394</v>
      </c>
      <c r="I4">
        <v>592</v>
      </c>
      <c r="J4">
        <v>0</v>
      </c>
      <c r="K4">
        <v>0</v>
      </c>
      <c r="L4">
        <v>0</v>
      </c>
      <c r="M4">
        <v>7690</v>
      </c>
      <c r="N4">
        <v>18431</v>
      </c>
      <c r="O4">
        <v>7243</v>
      </c>
      <c r="P4">
        <v>24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C4">
        <v>0</v>
      </c>
      <c r="AD4">
        <v>0</v>
      </c>
      <c r="AE4">
        <v>38450</v>
      </c>
      <c r="AF4">
        <v>0</v>
      </c>
      <c r="AG4">
        <v>3063</v>
      </c>
      <c r="AH4">
        <v>33906</v>
      </c>
      <c r="AI4">
        <v>44770</v>
      </c>
      <c r="AJ4">
        <v>15368</v>
      </c>
      <c r="AK4">
        <v>138648</v>
      </c>
      <c r="AL4">
        <v>22202</v>
      </c>
      <c r="AM4">
        <v>30</v>
      </c>
      <c r="AN4">
        <v>0</v>
      </c>
      <c r="AO4">
        <v>120271</v>
      </c>
      <c r="AP4">
        <v>0</v>
      </c>
      <c r="AQ4">
        <v>46107</v>
      </c>
      <c r="AR4">
        <v>34777</v>
      </c>
      <c r="AS4">
        <v>930</v>
      </c>
      <c r="AT4">
        <v>0</v>
      </c>
      <c r="AU4">
        <v>0</v>
      </c>
      <c r="AV4">
        <v>0</v>
      </c>
      <c r="AW4">
        <v>85</v>
      </c>
      <c r="AX4">
        <v>0</v>
      </c>
      <c r="AY4">
        <v>0</v>
      </c>
      <c r="AZ4">
        <v>4728</v>
      </c>
      <c r="BB4">
        <v>51</v>
      </c>
      <c r="BC4">
        <v>25826</v>
      </c>
      <c r="BD4">
        <v>71938</v>
      </c>
      <c r="BE4">
        <v>1200</v>
      </c>
      <c r="BF4">
        <v>49353</v>
      </c>
      <c r="BG4">
        <v>59792</v>
      </c>
      <c r="BH4">
        <v>12822</v>
      </c>
      <c r="BJ4">
        <v>801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6599.9</v>
      </c>
      <c r="BT4">
        <f>66.7*30</f>
        <v>2001</v>
      </c>
      <c r="BV4">
        <v>0</v>
      </c>
      <c r="BW4">
        <v>0</v>
      </c>
      <c r="BY4">
        <v>16048</v>
      </c>
      <c r="BZ4">
        <v>0</v>
      </c>
      <c r="CA4">
        <v>24828</v>
      </c>
      <c r="CB4">
        <v>0</v>
      </c>
      <c r="CD4">
        <v>0</v>
      </c>
      <c r="CE4">
        <v>0</v>
      </c>
      <c r="CF4">
        <v>0</v>
      </c>
      <c r="CG4">
        <v>0</v>
      </c>
      <c r="CH4" s="1061">
        <v>266440</v>
      </c>
      <c r="CI4" s="1061">
        <v>106091</v>
      </c>
      <c r="CJ4" s="1061">
        <v>64919</v>
      </c>
      <c r="CK4" s="1061">
        <v>213525</v>
      </c>
      <c r="CL4" s="1061">
        <v>202396</v>
      </c>
      <c r="CM4" s="1061">
        <v>47385</v>
      </c>
      <c r="CN4" s="1061">
        <v>351186</v>
      </c>
      <c r="CO4" s="1061">
        <v>2537795</v>
      </c>
      <c r="CP4" s="1062">
        <v>24659</v>
      </c>
      <c r="CQ4" s="1062">
        <v>145.63999999999999</v>
      </c>
      <c r="CR4" s="1062">
        <v>3668</v>
      </c>
      <c r="CS4" s="1062">
        <v>47176</v>
      </c>
      <c r="CT4" s="1062">
        <v>31088</v>
      </c>
      <c r="CU4" s="1062">
        <v>417</v>
      </c>
      <c r="CV4" s="1063"/>
      <c r="CW4" s="1062">
        <v>4745</v>
      </c>
      <c r="CX4" s="1062">
        <v>0</v>
      </c>
      <c r="CY4" s="1062">
        <v>0</v>
      </c>
      <c r="CZ4" s="1062">
        <v>82</v>
      </c>
    </row>
    <row r="5" spans="1:104">
      <c r="A5" s="296">
        <v>3</v>
      </c>
      <c r="B5" s="503" t="str">
        <f>'Data Entry - CA2'!A211</f>
        <v>College of Central Florida</v>
      </c>
      <c r="D5">
        <v>0</v>
      </c>
      <c r="E5">
        <v>0</v>
      </c>
      <c r="F5">
        <v>0</v>
      </c>
      <c r="G5">
        <v>0</v>
      </c>
      <c r="H5">
        <v>1992</v>
      </c>
      <c r="I5">
        <v>0</v>
      </c>
      <c r="J5">
        <v>0</v>
      </c>
      <c r="K5">
        <v>0</v>
      </c>
      <c r="L5">
        <v>0</v>
      </c>
      <c r="M5">
        <v>528</v>
      </c>
      <c r="N5">
        <v>7065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C5">
        <v>69</v>
      </c>
      <c r="AD5">
        <v>0</v>
      </c>
      <c r="AE5">
        <v>12859</v>
      </c>
      <c r="AF5">
        <v>0</v>
      </c>
      <c r="AG5">
        <v>0</v>
      </c>
      <c r="AH5">
        <v>4584</v>
      </c>
      <c r="AI5">
        <v>4018</v>
      </c>
      <c r="AJ5">
        <v>3368</v>
      </c>
      <c r="AK5">
        <v>15878</v>
      </c>
      <c r="AL5">
        <v>3318</v>
      </c>
      <c r="AM5">
        <v>0</v>
      </c>
      <c r="AN5">
        <v>0</v>
      </c>
      <c r="AO5">
        <v>17152</v>
      </c>
      <c r="AP5">
        <v>0</v>
      </c>
      <c r="AQ5">
        <v>6561</v>
      </c>
      <c r="AR5">
        <v>13944</v>
      </c>
      <c r="AS5">
        <v>262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9678</v>
      </c>
      <c r="BB5">
        <v>1881</v>
      </c>
      <c r="BC5">
        <v>0</v>
      </c>
      <c r="BD5">
        <v>14034</v>
      </c>
      <c r="BE5">
        <v>1428</v>
      </c>
      <c r="BF5">
        <v>17677</v>
      </c>
      <c r="BG5">
        <v>687</v>
      </c>
      <c r="BH5">
        <v>3297</v>
      </c>
      <c r="BJ5">
        <v>0</v>
      </c>
      <c r="BL5">
        <v>0</v>
      </c>
      <c r="BM5">
        <v>0</v>
      </c>
      <c r="BN5">
        <v>595</v>
      </c>
      <c r="BO5">
        <v>0</v>
      </c>
      <c r="BP5">
        <v>0</v>
      </c>
      <c r="BQ5">
        <v>1244</v>
      </c>
      <c r="BR5">
        <v>2903</v>
      </c>
      <c r="BT5">
        <f>19.1*30</f>
        <v>573</v>
      </c>
      <c r="BV5">
        <v>0</v>
      </c>
      <c r="BW5">
        <v>0</v>
      </c>
      <c r="BY5">
        <v>3051</v>
      </c>
      <c r="BZ5">
        <v>0</v>
      </c>
      <c r="CA5">
        <v>392</v>
      </c>
      <c r="CB5">
        <v>0</v>
      </c>
      <c r="CD5">
        <v>494.7</v>
      </c>
      <c r="CE5">
        <v>0</v>
      </c>
      <c r="CF5">
        <v>333.6</v>
      </c>
      <c r="CG5">
        <v>0</v>
      </c>
      <c r="CH5" s="1061">
        <v>49056</v>
      </c>
      <c r="CI5" s="1061">
        <v>48415</v>
      </c>
      <c r="CJ5" s="1061">
        <v>29475</v>
      </c>
      <c r="CK5" s="1061">
        <v>32670</v>
      </c>
      <c r="CL5" s="1061">
        <v>34127</v>
      </c>
      <c r="CM5" s="1061">
        <v>19695</v>
      </c>
      <c r="CN5" s="1061">
        <v>91670</v>
      </c>
      <c r="CO5" s="1061">
        <v>683219</v>
      </c>
      <c r="CP5" s="1062">
        <v>4818</v>
      </c>
      <c r="CQ5" s="1062">
        <v>3.28</v>
      </c>
      <c r="CR5" s="1062">
        <v>718</v>
      </c>
      <c r="CS5" s="1062">
        <v>7408</v>
      </c>
      <c r="CT5" s="1062">
        <v>4423</v>
      </c>
      <c r="CU5" s="1062">
        <v>274</v>
      </c>
      <c r="CV5" s="1063"/>
      <c r="CW5" s="1062">
        <v>632</v>
      </c>
      <c r="CX5" s="1062">
        <v>208</v>
      </c>
      <c r="CY5" s="1062">
        <v>0</v>
      </c>
      <c r="CZ5" s="1062">
        <v>0</v>
      </c>
    </row>
    <row r="6" spans="1:104">
      <c r="A6" s="296">
        <v>4</v>
      </c>
      <c r="B6" s="503" t="str">
        <f>'Data Entry - CA2'!A212</f>
        <v>Chipola College</v>
      </c>
      <c r="D6">
        <v>0</v>
      </c>
      <c r="E6">
        <v>0</v>
      </c>
      <c r="F6">
        <v>9</v>
      </c>
      <c r="G6">
        <v>0</v>
      </c>
      <c r="H6">
        <v>741</v>
      </c>
      <c r="I6">
        <v>0</v>
      </c>
      <c r="J6">
        <v>0</v>
      </c>
      <c r="K6">
        <v>0</v>
      </c>
      <c r="L6">
        <v>31</v>
      </c>
      <c r="M6">
        <v>2146</v>
      </c>
      <c r="N6">
        <v>1413</v>
      </c>
      <c r="O6">
        <v>0</v>
      </c>
      <c r="P6">
        <v>36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C6">
        <v>162</v>
      </c>
      <c r="AD6">
        <v>0</v>
      </c>
      <c r="AE6">
        <v>3215</v>
      </c>
      <c r="AF6">
        <v>60</v>
      </c>
      <c r="AG6">
        <v>0</v>
      </c>
      <c r="AH6">
        <v>1620</v>
      </c>
      <c r="AI6">
        <v>2416</v>
      </c>
      <c r="AJ6">
        <v>963</v>
      </c>
      <c r="AK6">
        <v>4786</v>
      </c>
      <c r="AL6">
        <v>2355</v>
      </c>
      <c r="AM6">
        <v>18</v>
      </c>
      <c r="AN6">
        <v>0</v>
      </c>
      <c r="AO6">
        <v>4559</v>
      </c>
      <c r="AP6">
        <v>54</v>
      </c>
      <c r="AQ6">
        <v>1797</v>
      </c>
      <c r="AR6">
        <v>3477</v>
      </c>
      <c r="AS6">
        <v>9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975</v>
      </c>
      <c r="BB6">
        <v>0</v>
      </c>
      <c r="BC6">
        <v>0</v>
      </c>
      <c r="BD6">
        <v>3510</v>
      </c>
      <c r="BE6">
        <v>576</v>
      </c>
      <c r="BF6">
        <v>1868</v>
      </c>
      <c r="BG6">
        <v>558</v>
      </c>
      <c r="BH6">
        <v>75</v>
      </c>
      <c r="BJ6">
        <v>0</v>
      </c>
      <c r="BL6">
        <v>0</v>
      </c>
      <c r="BM6">
        <v>0</v>
      </c>
      <c r="BN6">
        <v>166</v>
      </c>
      <c r="BO6">
        <v>0</v>
      </c>
      <c r="BP6">
        <v>0</v>
      </c>
      <c r="BQ6">
        <v>1794.5</v>
      </c>
      <c r="BR6">
        <v>2023.1</v>
      </c>
      <c r="BT6">
        <f>8.7*30</f>
        <v>261</v>
      </c>
      <c r="BV6">
        <v>0</v>
      </c>
      <c r="BW6">
        <v>0</v>
      </c>
      <c r="BY6">
        <v>204</v>
      </c>
      <c r="BZ6">
        <v>0</v>
      </c>
      <c r="CA6">
        <v>0</v>
      </c>
      <c r="CB6">
        <v>0</v>
      </c>
      <c r="CD6">
        <v>0</v>
      </c>
      <c r="CE6">
        <v>0</v>
      </c>
      <c r="CF6">
        <v>0</v>
      </c>
      <c r="CG6">
        <v>0</v>
      </c>
      <c r="CH6" s="1061">
        <v>21467</v>
      </c>
      <c r="CI6" s="1061">
        <v>16611</v>
      </c>
      <c r="CJ6" s="1061">
        <v>37570</v>
      </c>
      <c r="CK6" s="1061">
        <v>55466</v>
      </c>
      <c r="CL6" s="1061">
        <v>21649</v>
      </c>
      <c r="CM6" s="1061">
        <v>14699</v>
      </c>
      <c r="CN6" s="1061">
        <v>40818</v>
      </c>
      <c r="CO6" s="1061">
        <v>462211</v>
      </c>
      <c r="CP6" s="1062">
        <v>740</v>
      </c>
      <c r="CQ6" s="1062">
        <v>15.1</v>
      </c>
      <c r="CR6" s="1062">
        <v>261</v>
      </c>
      <c r="CS6" s="1062">
        <v>1925</v>
      </c>
      <c r="CT6" s="1062">
        <v>869</v>
      </c>
      <c r="CU6" s="1062">
        <v>293</v>
      </c>
      <c r="CV6" s="1063"/>
      <c r="CW6" s="1062">
        <v>39</v>
      </c>
      <c r="CX6" s="1062">
        <v>0</v>
      </c>
      <c r="CY6" s="1062">
        <v>0</v>
      </c>
      <c r="CZ6" s="1062">
        <v>0</v>
      </c>
    </row>
    <row r="7" spans="1:104">
      <c r="A7" s="296">
        <v>5</v>
      </c>
      <c r="B7" s="503" t="str">
        <f>'Data Entry - CA2'!A213</f>
        <v>Daytona State College</v>
      </c>
      <c r="D7">
        <v>0</v>
      </c>
      <c r="E7">
        <v>0</v>
      </c>
      <c r="F7">
        <v>192</v>
      </c>
      <c r="G7">
        <v>5073</v>
      </c>
      <c r="H7">
        <v>4630</v>
      </c>
      <c r="I7">
        <v>0</v>
      </c>
      <c r="J7">
        <v>0</v>
      </c>
      <c r="K7">
        <v>0</v>
      </c>
      <c r="L7">
        <v>0</v>
      </c>
      <c r="M7">
        <v>4312</v>
      </c>
      <c r="N7">
        <v>14256</v>
      </c>
      <c r="O7">
        <v>0</v>
      </c>
      <c r="P7">
        <v>75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3</v>
      </c>
      <c r="AC7">
        <v>1905</v>
      </c>
      <c r="AD7">
        <v>0</v>
      </c>
      <c r="AE7">
        <v>20583</v>
      </c>
      <c r="AF7">
        <v>0</v>
      </c>
      <c r="AG7">
        <v>0</v>
      </c>
      <c r="AH7">
        <v>9878</v>
      </c>
      <c r="AI7">
        <v>22549</v>
      </c>
      <c r="AJ7">
        <v>5587</v>
      </c>
      <c r="AK7">
        <v>31191</v>
      </c>
      <c r="AL7">
        <v>3150</v>
      </c>
      <c r="AM7">
        <v>4203</v>
      </c>
      <c r="AN7">
        <v>0</v>
      </c>
      <c r="AO7">
        <v>34138</v>
      </c>
      <c r="AP7">
        <v>0</v>
      </c>
      <c r="AQ7">
        <v>12750</v>
      </c>
      <c r="AR7">
        <v>22620</v>
      </c>
      <c r="AS7">
        <v>189</v>
      </c>
      <c r="AT7">
        <v>5361</v>
      </c>
      <c r="AU7">
        <v>0</v>
      </c>
      <c r="AV7">
        <v>133</v>
      </c>
      <c r="AW7">
        <v>0</v>
      </c>
      <c r="AX7">
        <v>0</v>
      </c>
      <c r="AY7">
        <v>0</v>
      </c>
      <c r="AZ7">
        <v>14180</v>
      </c>
      <c r="BB7">
        <v>93</v>
      </c>
      <c r="BC7">
        <v>1839</v>
      </c>
      <c r="BD7">
        <v>24196</v>
      </c>
      <c r="BE7">
        <v>2382</v>
      </c>
      <c r="BF7">
        <v>15418</v>
      </c>
      <c r="BG7">
        <v>16865</v>
      </c>
      <c r="BH7">
        <v>1950</v>
      </c>
      <c r="BJ7">
        <v>24</v>
      </c>
      <c r="BL7">
        <v>0</v>
      </c>
      <c r="BM7">
        <v>0</v>
      </c>
      <c r="BN7">
        <v>3896.6</v>
      </c>
      <c r="BO7">
        <v>0</v>
      </c>
      <c r="BP7">
        <v>0</v>
      </c>
      <c r="BQ7">
        <v>12539.1</v>
      </c>
      <c r="BR7">
        <v>5450</v>
      </c>
      <c r="BT7">
        <f>59*30</f>
        <v>1770</v>
      </c>
      <c r="BV7">
        <v>3605.7</v>
      </c>
      <c r="BW7">
        <v>13933.6</v>
      </c>
      <c r="BY7">
        <v>4255</v>
      </c>
      <c r="BZ7">
        <v>14.9</v>
      </c>
      <c r="CA7">
        <v>0</v>
      </c>
      <c r="CB7">
        <v>0</v>
      </c>
      <c r="CD7">
        <v>4117.5</v>
      </c>
      <c r="CE7">
        <v>64.7</v>
      </c>
      <c r="CF7">
        <v>751.6</v>
      </c>
      <c r="CG7">
        <v>2948.3</v>
      </c>
      <c r="CH7" s="1061">
        <v>151336</v>
      </c>
      <c r="CI7" s="1061">
        <v>95486</v>
      </c>
      <c r="CJ7" s="1061">
        <v>47695</v>
      </c>
      <c r="CK7" s="1061">
        <v>190457</v>
      </c>
      <c r="CL7" s="1061">
        <v>75952</v>
      </c>
      <c r="CM7" s="1061">
        <v>46718</v>
      </c>
      <c r="CN7" s="1061">
        <v>231846</v>
      </c>
      <c r="CO7" s="1061">
        <v>1568991</v>
      </c>
      <c r="CP7" s="1062">
        <v>7687</v>
      </c>
      <c r="CQ7" s="1062">
        <v>178.15</v>
      </c>
      <c r="CR7" s="1062">
        <v>2080</v>
      </c>
      <c r="CS7" s="1062">
        <v>14822</v>
      </c>
      <c r="CT7" s="1062">
        <v>6836</v>
      </c>
      <c r="CU7" s="1062">
        <v>1367</v>
      </c>
      <c r="CV7" s="1063"/>
      <c r="CW7" s="1062">
        <v>1016</v>
      </c>
      <c r="CX7" s="1062">
        <v>1904</v>
      </c>
      <c r="CY7" s="1062">
        <v>320</v>
      </c>
      <c r="CZ7" s="1062">
        <v>9</v>
      </c>
    </row>
    <row r="8" spans="1:104">
      <c r="A8" s="296">
        <v>6</v>
      </c>
      <c r="B8" s="503" t="str">
        <f>'Data Entry - CA2'!A214</f>
        <v>Florida SouthWestern State College</v>
      </c>
      <c r="D8">
        <v>0</v>
      </c>
      <c r="E8">
        <v>0</v>
      </c>
      <c r="F8">
        <v>0</v>
      </c>
      <c r="G8">
        <v>0</v>
      </c>
      <c r="H8">
        <v>4468</v>
      </c>
      <c r="I8">
        <v>0</v>
      </c>
      <c r="J8">
        <v>0</v>
      </c>
      <c r="K8">
        <v>0</v>
      </c>
      <c r="L8">
        <v>0</v>
      </c>
      <c r="M8">
        <v>4770</v>
      </c>
      <c r="N8">
        <v>6171</v>
      </c>
      <c r="O8">
        <v>633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993</v>
      </c>
      <c r="Z8">
        <v>0</v>
      </c>
      <c r="AA8">
        <v>0</v>
      </c>
      <c r="AC8">
        <v>0</v>
      </c>
      <c r="AD8">
        <v>831</v>
      </c>
      <c r="AE8">
        <v>31043</v>
      </c>
      <c r="AF8">
        <v>1070</v>
      </c>
      <c r="AG8">
        <v>7027</v>
      </c>
      <c r="AH8">
        <v>12437</v>
      </c>
      <c r="AI8">
        <v>7195</v>
      </c>
      <c r="AJ8">
        <v>4036</v>
      </c>
      <c r="AK8">
        <v>43421</v>
      </c>
      <c r="AL8">
        <v>4767</v>
      </c>
      <c r="AM8">
        <v>9929</v>
      </c>
      <c r="AN8">
        <v>6231</v>
      </c>
      <c r="AO8">
        <v>50742</v>
      </c>
      <c r="AP8">
        <v>0</v>
      </c>
      <c r="AQ8">
        <v>20359</v>
      </c>
      <c r="AR8">
        <v>32740</v>
      </c>
      <c r="AS8">
        <v>10303</v>
      </c>
      <c r="AT8">
        <v>0</v>
      </c>
      <c r="AU8">
        <v>2001</v>
      </c>
      <c r="AV8">
        <v>52</v>
      </c>
      <c r="AW8">
        <v>0</v>
      </c>
      <c r="AX8">
        <v>4822</v>
      </c>
      <c r="AY8">
        <v>1188</v>
      </c>
      <c r="AZ8">
        <v>27391</v>
      </c>
      <c r="BB8">
        <v>0</v>
      </c>
      <c r="BC8">
        <v>0</v>
      </c>
      <c r="BD8">
        <v>18115</v>
      </c>
      <c r="BE8">
        <v>2642</v>
      </c>
      <c r="BF8">
        <v>0</v>
      </c>
      <c r="BG8">
        <v>407</v>
      </c>
      <c r="BH8">
        <v>555</v>
      </c>
      <c r="BJ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555</v>
      </c>
      <c r="BT8">
        <f>0*30</f>
        <v>0</v>
      </c>
      <c r="BV8">
        <v>0</v>
      </c>
      <c r="BW8">
        <v>0</v>
      </c>
      <c r="BY8">
        <v>6141</v>
      </c>
      <c r="BZ8">
        <v>0</v>
      </c>
      <c r="CA8">
        <v>1317</v>
      </c>
      <c r="CB8">
        <v>0</v>
      </c>
      <c r="CD8">
        <v>0</v>
      </c>
      <c r="CE8">
        <v>0</v>
      </c>
      <c r="CF8">
        <v>0</v>
      </c>
      <c r="CG8">
        <v>0</v>
      </c>
      <c r="CH8" s="1061">
        <v>126003</v>
      </c>
      <c r="CI8" s="1061">
        <v>66948</v>
      </c>
      <c r="CJ8" s="1062">
        <v>35868</v>
      </c>
      <c r="CK8" s="1061">
        <v>71360</v>
      </c>
      <c r="CL8" s="1061">
        <v>59645</v>
      </c>
      <c r="CM8" s="1061">
        <v>68665</v>
      </c>
      <c r="CN8" s="1061">
        <v>166132</v>
      </c>
      <c r="CO8" s="1061">
        <v>1108477</v>
      </c>
      <c r="CP8" s="1062">
        <v>8674</v>
      </c>
      <c r="CQ8" s="1062">
        <v>141.58000000000001</v>
      </c>
      <c r="CR8" s="1062">
        <v>1249</v>
      </c>
      <c r="CS8" s="1062">
        <v>19972</v>
      </c>
      <c r="CT8" s="1062">
        <v>1865</v>
      </c>
      <c r="CU8" s="1062">
        <v>86</v>
      </c>
      <c r="CV8" s="1063"/>
      <c r="CW8" s="1062">
        <v>1274</v>
      </c>
      <c r="CX8" s="1062">
        <v>0</v>
      </c>
      <c r="CY8" s="1062">
        <v>0</v>
      </c>
      <c r="CZ8" s="1062">
        <v>0</v>
      </c>
    </row>
    <row r="9" spans="1:104">
      <c r="A9" s="296">
        <v>7</v>
      </c>
      <c r="B9" s="503" t="str">
        <f>'Data Entry - CA2'!A215</f>
        <v>Florida State College at Jacksonville</v>
      </c>
      <c r="D9">
        <v>0</v>
      </c>
      <c r="E9">
        <v>0</v>
      </c>
      <c r="F9">
        <v>2502</v>
      </c>
      <c r="G9">
        <v>0</v>
      </c>
      <c r="H9">
        <v>13648</v>
      </c>
      <c r="I9">
        <v>0</v>
      </c>
      <c r="J9">
        <v>0</v>
      </c>
      <c r="K9">
        <v>0</v>
      </c>
      <c r="L9">
        <v>0</v>
      </c>
      <c r="M9">
        <v>0</v>
      </c>
      <c r="N9">
        <v>26706</v>
      </c>
      <c r="O9">
        <v>6279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2838</v>
      </c>
      <c r="Z9">
        <v>0</v>
      </c>
      <c r="AA9">
        <v>0</v>
      </c>
      <c r="AC9">
        <v>0</v>
      </c>
      <c r="AD9">
        <v>0</v>
      </c>
      <c r="AE9">
        <v>41133</v>
      </c>
      <c r="AF9">
        <v>0</v>
      </c>
      <c r="AG9">
        <v>0</v>
      </c>
      <c r="AH9">
        <v>23660</v>
      </c>
      <c r="AI9">
        <v>12738</v>
      </c>
      <c r="AJ9">
        <v>7497</v>
      </c>
      <c r="AK9">
        <v>54450</v>
      </c>
      <c r="AL9">
        <v>9057</v>
      </c>
      <c r="AM9">
        <v>0</v>
      </c>
      <c r="AN9">
        <v>0</v>
      </c>
      <c r="AO9">
        <v>57855</v>
      </c>
      <c r="AP9">
        <v>0</v>
      </c>
      <c r="AQ9">
        <v>24786</v>
      </c>
      <c r="AR9">
        <v>44151</v>
      </c>
      <c r="AS9">
        <v>0</v>
      </c>
      <c r="AT9">
        <v>0</v>
      </c>
      <c r="AU9">
        <v>0</v>
      </c>
      <c r="AV9">
        <v>0</v>
      </c>
      <c r="AW9">
        <v>30</v>
      </c>
      <c r="AX9">
        <v>0</v>
      </c>
      <c r="AY9">
        <v>0</v>
      </c>
      <c r="AZ9">
        <v>26100</v>
      </c>
      <c r="BB9">
        <v>0</v>
      </c>
      <c r="BC9">
        <v>1872</v>
      </c>
      <c r="BD9">
        <v>34197</v>
      </c>
      <c r="BE9">
        <v>4781</v>
      </c>
      <c r="BF9">
        <v>40267</v>
      </c>
      <c r="BG9">
        <v>14708</v>
      </c>
      <c r="BH9">
        <v>8444</v>
      </c>
      <c r="BJ9">
        <v>264</v>
      </c>
      <c r="BL9">
        <v>0</v>
      </c>
      <c r="BM9">
        <v>1222.0999999999999</v>
      </c>
      <c r="BN9">
        <v>4087.8</v>
      </c>
      <c r="BO9">
        <v>3622.7</v>
      </c>
      <c r="BP9">
        <v>0</v>
      </c>
      <c r="BQ9">
        <v>5163.8</v>
      </c>
      <c r="BR9">
        <v>7798.9</v>
      </c>
      <c r="BT9">
        <f>327.6*30</f>
        <v>9828</v>
      </c>
      <c r="BV9">
        <v>0</v>
      </c>
      <c r="BW9">
        <v>0</v>
      </c>
      <c r="BY9">
        <v>20119</v>
      </c>
      <c r="BZ9">
        <v>0</v>
      </c>
      <c r="CA9">
        <v>558</v>
      </c>
      <c r="CB9">
        <v>0</v>
      </c>
      <c r="CD9">
        <v>2631.2</v>
      </c>
      <c r="CE9">
        <v>143.69999999999999</v>
      </c>
      <c r="CF9">
        <v>145.80000000000001</v>
      </c>
      <c r="CG9">
        <v>11241.9</v>
      </c>
      <c r="CH9" s="1061">
        <v>296999</v>
      </c>
      <c r="CI9" s="1061">
        <v>141907</v>
      </c>
      <c r="CJ9" s="1061">
        <v>48875</v>
      </c>
      <c r="CK9" s="1061">
        <v>309784</v>
      </c>
      <c r="CL9" s="1061">
        <v>138616</v>
      </c>
      <c r="CM9" s="1061">
        <v>84220</v>
      </c>
      <c r="CN9" s="1061">
        <v>357788</v>
      </c>
      <c r="CO9" s="1061">
        <v>2717290</v>
      </c>
      <c r="CP9" s="1062">
        <v>16194</v>
      </c>
      <c r="CQ9" s="1062">
        <v>254.31</v>
      </c>
      <c r="CR9" s="1062">
        <v>3914</v>
      </c>
      <c r="CS9" s="1062">
        <v>28432</v>
      </c>
      <c r="CT9" s="1062">
        <v>11977</v>
      </c>
      <c r="CU9" s="1062">
        <v>2058</v>
      </c>
      <c r="CV9" s="1063"/>
      <c r="CW9" s="1062">
        <v>2965</v>
      </c>
      <c r="CX9" s="1062">
        <v>3305</v>
      </c>
      <c r="CY9" s="1062">
        <v>0</v>
      </c>
      <c r="CZ9" s="1062">
        <v>17</v>
      </c>
    </row>
    <row r="10" spans="1:104">
      <c r="A10" s="296">
        <v>8</v>
      </c>
      <c r="B10" s="503" t="str">
        <f>'Data Entry - CA2'!A216</f>
        <v>The College of the Florida Keys</v>
      </c>
      <c r="D10">
        <v>0</v>
      </c>
      <c r="E10">
        <v>0</v>
      </c>
      <c r="F10">
        <v>0</v>
      </c>
      <c r="G10">
        <v>0</v>
      </c>
      <c r="H10">
        <v>53</v>
      </c>
      <c r="I10">
        <v>0</v>
      </c>
      <c r="J10">
        <v>0</v>
      </c>
      <c r="K10">
        <v>0</v>
      </c>
      <c r="L10">
        <v>0</v>
      </c>
      <c r="M10">
        <v>0</v>
      </c>
      <c r="N10">
        <v>423</v>
      </c>
      <c r="O10">
        <v>0</v>
      </c>
      <c r="P10">
        <v>0</v>
      </c>
      <c r="Q10">
        <v>0</v>
      </c>
      <c r="R10">
        <v>12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C10">
        <v>0</v>
      </c>
      <c r="AD10">
        <v>0</v>
      </c>
      <c r="AE10">
        <v>2717</v>
      </c>
      <c r="AF10">
        <v>6</v>
      </c>
      <c r="AG10">
        <v>0</v>
      </c>
      <c r="AH10">
        <v>648</v>
      </c>
      <c r="AI10">
        <v>714</v>
      </c>
      <c r="AJ10">
        <v>184</v>
      </c>
      <c r="AK10">
        <v>2262</v>
      </c>
      <c r="AL10">
        <v>1026</v>
      </c>
      <c r="AM10">
        <v>1395</v>
      </c>
      <c r="AN10">
        <v>0</v>
      </c>
      <c r="AO10">
        <v>2176</v>
      </c>
      <c r="AP10">
        <v>0</v>
      </c>
      <c r="AQ10">
        <v>288</v>
      </c>
      <c r="AR10">
        <v>1509</v>
      </c>
      <c r="AS10">
        <v>0</v>
      </c>
      <c r="AT10">
        <v>0</v>
      </c>
      <c r="AU10">
        <v>45</v>
      </c>
      <c r="AV10">
        <v>24</v>
      </c>
      <c r="AW10">
        <v>0</v>
      </c>
      <c r="AX10">
        <v>108</v>
      </c>
      <c r="AY10">
        <v>0</v>
      </c>
      <c r="AZ10">
        <v>213</v>
      </c>
      <c r="BB10">
        <v>0</v>
      </c>
      <c r="BC10">
        <v>304</v>
      </c>
      <c r="BD10">
        <v>2069</v>
      </c>
      <c r="BE10">
        <v>0</v>
      </c>
      <c r="BF10">
        <v>1750</v>
      </c>
      <c r="BG10">
        <v>1602</v>
      </c>
      <c r="BH10">
        <v>0</v>
      </c>
      <c r="BJ10">
        <v>0</v>
      </c>
      <c r="BL10">
        <v>0</v>
      </c>
      <c r="BM10">
        <v>0</v>
      </c>
      <c r="BN10">
        <v>5</v>
      </c>
      <c r="BO10">
        <v>0</v>
      </c>
      <c r="BP10">
        <v>0</v>
      </c>
      <c r="BQ10">
        <v>0</v>
      </c>
      <c r="BR10">
        <v>2089.6</v>
      </c>
      <c r="BT10">
        <f>26.7*30</f>
        <v>801</v>
      </c>
      <c r="BV10">
        <v>69.599999999999994</v>
      </c>
      <c r="BW10">
        <v>778.2</v>
      </c>
      <c r="BY10">
        <v>441</v>
      </c>
      <c r="BZ10">
        <v>0</v>
      </c>
      <c r="CA10">
        <v>0</v>
      </c>
      <c r="CB10">
        <v>0</v>
      </c>
      <c r="CD10">
        <v>0</v>
      </c>
      <c r="CE10">
        <v>0</v>
      </c>
      <c r="CF10">
        <v>0</v>
      </c>
      <c r="CG10">
        <v>0</v>
      </c>
      <c r="CH10" s="1061">
        <v>28397</v>
      </c>
      <c r="CI10" s="1061">
        <v>10073</v>
      </c>
      <c r="CJ10" s="1061">
        <v>8045</v>
      </c>
      <c r="CK10" s="1061">
        <v>13762</v>
      </c>
      <c r="CL10" s="1061">
        <v>10789</v>
      </c>
      <c r="CM10" s="1061">
        <v>3727</v>
      </c>
      <c r="CN10" s="1061">
        <v>32737</v>
      </c>
      <c r="CO10" s="1061">
        <v>242717</v>
      </c>
      <c r="CP10" s="1062">
        <v>557</v>
      </c>
      <c r="CQ10" s="1062">
        <v>9.57</v>
      </c>
      <c r="CR10" s="1062">
        <v>49</v>
      </c>
      <c r="CS10" s="1062">
        <v>1108</v>
      </c>
      <c r="CT10" s="1062">
        <v>679</v>
      </c>
      <c r="CU10" s="1062">
        <v>135</v>
      </c>
      <c r="CV10" s="1063"/>
      <c r="CW10" s="1062">
        <v>87</v>
      </c>
      <c r="CX10" s="1062">
        <v>0</v>
      </c>
      <c r="CY10" s="1062">
        <v>21</v>
      </c>
      <c r="CZ10" s="1062">
        <v>0</v>
      </c>
    </row>
    <row r="11" spans="1:104">
      <c r="A11" s="296">
        <v>9</v>
      </c>
      <c r="B11" s="503" t="str">
        <f>'Data Entry - CA2'!A217</f>
        <v>Gulf Coast State College</v>
      </c>
      <c r="D11">
        <v>0</v>
      </c>
      <c r="E11">
        <v>0</v>
      </c>
      <c r="F11">
        <v>0</v>
      </c>
      <c r="G11">
        <v>0</v>
      </c>
      <c r="H11">
        <v>1718</v>
      </c>
      <c r="I11">
        <v>0</v>
      </c>
      <c r="J11">
        <v>0</v>
      </c>
      <c r="K11">
        <v>0</v>
      </c>
      <c r="L11">
        <v>0</v>
      </c>
      <c r="M11">
        <v>0</v>
      </c>
      <c r="N11">
        <v>1074</v>
      </c>
      <c r="O11">
        <v>647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C11">
        <v>0</v>
      </c>
      <c r="AD11">
        <v>129</v>
      </c>
      <c r="AE11">
        <v>6480</v>
      </c>
      <c r="AF11">
        <v>270</v>
      </c>
      <c r="AG11">
        <v>67</v>
      </c>
      <c r="AH11">
        <v>4801</v>
      </c>
      <c r="AI11">
        <v>6052</v>
      </c>
      <c r="AJ11">
        <v>2223</v>
      </c>
      <c r="AK11">
        <v>13062</v>
      </c>
      <c r="AL11">
        <v>2667</v>
      </c>
      <c r="AM11">
        <v>2590</v>
      </c>
      <c r="AN11">
        <v>2371</v>
      </c>
      <c r="AO11">
        <v>12235</v>
      </c>
      <c r="AP11">
        <v>0</v>
      </c>
      <c r="AQ11">
        <v>144</v>
      </c>
      <c r="AR11">
        <v>14768</v>
      </c>
      <c r="AS11">
        <v>3</v>
      </c>
      <c r="AT11">
        <v>1347</v>
      </c>
      <c r="AU11">
        <v>0</v>
      </c>
      <c r="AV11">
        <v>34</v>
      </c>
      <c r="AW11">
        <v>0</v>
      </c>
      <c r="AX11">
        <v>300</v>
      </c>
      <c r="AY11">
        <v>0</v>
      </c>
      <c r="AZ11">
        <v>32</v>
      </c>
      <c r="BB11">
        <v>0</v>
      </c>
      <c r="BC11">
        <v>964</v>
      </c>
      <c r="BD11">
        <v>12527</v>
      </c>
      <c r="BE11">
        <v>163</v>
      </c>
      <c r="BF11">
        <v>1256</v>
      </c>
      <c r="BG11">
        <v>1716</v>
      </c>
      <c r="BH11">
        <v>735</v>
      </c>
      <c r="BJ11">
        <v>281</v>
      </c>
      <c r="BL11">
        <v>0</v>
      </c>
      <c r="BM11">
        <v>0</v>
      </c>
      <c r="BN11">
        <v>1535.7</v>
      </c>
      <c r="BO11">
        <v>0</v>
      </c>
      <c r="BP11">
        <v>0</v>
      </c>
      <c r="BQ11">
        <v>0</v>
      </c>
      <c r="BR11">
        <v>2182.5</v>
      </c>
      <c r="BT11">
        <f>22.1*30</f>
        <v>663</v>
      </c>
      <c r="BV11">
        <v>0</v>
      </c>
      <c r="BW11">
        <v>0</v>
      </c>
      <c r="BY11">
        <v>1310</v>
      </c>
      <c r="BZ11">
        <v>0</v>
      </c>
      <c r="CA11">
        <v>0</v>
      </c>
      <c r="CB11">
        <v>0</v>
      </c>
      <c r="CD11">
        <v>0</v>
      </c>
      <c r="CE11">
        <v>0</v>
      </c>
      <c r="CF11">
        <v>0</v>
      </c>
      <c r="CG11">
        <v>0</v>
      </c>
      <c r="CH11" s="1061">
        <v>55145</v>
      </c>
      <c r="CI11" s="1061">
        <v>20240</v>
      </c>
      <c r="CJ11" s="1061">
        <v>35749</v>
      </c>
      <c r="CK11" s="1061">
        <v>85737</v>
      </c>
      <c r="CL11" s="1061">
        <v>31736</v>
      </c>
      <c r="CM11" s="1061">
        <v>13519</v>
      </c>
      <c r="CN11" s="1061">
        <v>97184</v>
      </c>
      <c r="CO11" s="1061">
        <v>565516</v>
      </c>
      <c r="CP11" s="1062">
        <v>2139</v>
      </c>
      <c r="CQ11" s="1062">
        <v>59.77</v>
      </c>
      <c r="CR11" s="1062">
        <v>297</v>
      </c>
      <c r="CS11" s="1062">
        <v>5976</v>
      </c>
      <c r="CT11" s="1062">
        <v>1945</v>
      </c>
      <c r="CU11" s="1062">
        <v>284</v>
      </c>
      <c r="CV11" s="1063"/>
      <c r="CW11" s="1062">
        <v>375</v>
      </c>
      <c r="CX11" s="1062">
        <v>0</v>
      </c>
      <c r="CY11" s="1062">
        <v>0</v>
      </c>
      <c r="CZ11" s="1062">
        <v>27</v>
      </c>
    </row>
    <row r="12" spans="1:104">
      <c r="A12" s="296">
        <v>10</v>
      </c>
      <c r="B12" s="503" t="str">
        <f>'Data Entry - CA2'!A218</f>
        <v>Hillsborough Community College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C12">
        <v>0</v>
      </c>
      <c r="AD12">
        <v>0</v>
      </c>
      <c r="AE12">
        <v>23389</v>
      </c>
      <c r="AF12">
        <v>0</v>
      </c>
      <c r="AG12">
        <v>0</v>
      </c>
      <c r="AH12">
        <v>34179</v>
      </c>
      <c r="AI12">
        <v>13902</v>
      </c>
      <c r="AJ12">
        <v>7672</v>
      </c>
      <c r="AK12">
        <v>80824</v>
      </c>
      <c r="AL12">
        <v>1619</v>
      </c>
      <c r="AM12">
        <v>0</v>
      </c>
      <c r="AN12">
        <v>870</v>
      </c>
      <c r="AO12">
        <v>74969</v>
      </c>
      <c r="AP12">
        <v>0</v>
      </c>
      <c r="AQ12">
        <v>47603</v>
      </c>
      <c r="AR12">
        <v>56679</v>
      </c>
      <c r="AS12">
        <v>20058</v>
      </c>
      <c r="AT12">
        <v>0</v>
      </c>
      <c r="AU12">
        <v>0</v>
      </c>
      <c r="AV12">
        <v>0</v>
      </c>
      <c r="AW12">
        <v>85</v>
      </c>
      <c r="AX12">
        <v>0</v>
      </c>
      <c r="AY12">
        <v>0</v>
      </c>
      <c r="AZ12">
        <v>17857</v>
      </c>
      <c r="BB12">
        <v>2229</v>
      </c>
      <c r="BC12">
        <v>2728</v>
      </c>
      <c r="BD12">
        <v>55984</v>
      </c>
      <c r="BE12">
        <v>6082</v>
      </c>
      <c r="BF12">
        <v>55077</v>
      </c>
      <c r="BG12">
        <v>6607</v>
      </c>
      <c r="BH12">
        <v>17776</v>
      </c>
      <c r="BJ12">
        <v>1408</v>
      </c>
      <c r="BL12">
        <v>0</v>
      </c>
      <c r="BM12">
        <v>0</v>
      </c>
      <c r="BN12">
        <v>702.9</v>
      </c>
      <c r="BO12">
        <v>0</v>
      </c>
      <c r="BP12">
        <v>0</v>
      </c>
      <c r="BQ12">
        <v>5773.2</v>
      </c>
      <c r="BR12">
        <v>4701.1000000000004</v>
      </c>
      <c r="BT12">
        <f>241*30</f>
        <v>7230</v>
      </c>
      <c r="BV12">
        <v>6201.3</v>
      </c>
      <c r="BW12">
        <v>44270</v>
      </c>
      <c r="BY12">
        <v>18248</v>
      </c>
      <c r="BZ12">
        <v>0</v>
      </c>
      <c r="CA12">
        <v>12111</v>
      </c>
      <c r="CB12">
        <v>0</v>
      </c>
      <c r="CD12">
        <v>1389.8</v>
      </c>
      <c r="CE12">
        <v>0</v>
      </c>
      <c r="CF12">
        <v>64.599999999999994</v>
      </c>
      <c r="CG12">
        <v>0</v>
      </c>
      <c r="CH12" s="1061">
        <v>228324</v>
      </c>
      <c r="CI12" s="1061">
        <v>143207</v>
      </c>
      <c r="CJ12" s="1061">
        <v>30316</v>
      </c>
      <c r="CK12" s="1061">
        <v>167761</v>
      </c>
      <c r="CL12" s="1061">
        <v>85442</v>
      </c>
      <c r="CM12" s="1061">
        <v>62716</v>
      </c>
      <c r="CN12" s="1061">
        <v>259732</v>
      </c>
      <c r="CO12" s="1061">
        <v>1605927</v>
      </c>
      <c r="CP12" s="1062">
        <v>16656</v>
      </c>
      <c r="CQ12" s="1062">
        <v>127.75</v>
      </c>
      <c r="CR12" s="1062">
        <v>0</v>
      </c>
      <c r="CS12" s="1062">
        <v>33673</v>
      </c>
      <c r="CT12" s="1062">
        <v>20621</v>
      </c>
      <c r="CU12" s="1062">
        <v>592</v>
      </c>
      <c r="CV12" s="1063"/>
      <c r="CW12" s="1062">
        <v>4037</v>
      </c>
      <c r="CX12" s="1062">
        <v>363</v>
      </c>
      <c r="CY12" s="1062">
        <v>770</v>
      </c>
      <c r="CZ12" s="1062">
        <v>128</v>
      </c>
    </row>
    <row r="13" spans="1:104">
      <c r="A13" s="296">
        <v>11</v>
      </c>
      <c r="B13" s="503" t="str">
        <f>'Data Entry - CA2'!A219</f>
        <v>Indian River State College</v>
      </c>
      <c r="D13">
        <v>0</v>
      </c>
      <c r="E13">
        <v>0</v>
      </c>
      <c r="F13">
        <v>2582</v>
      </c>
      <c r="G13">
        <v>0</v>
      </c>
      <c r="H13">
        <v>5399</v>
      </c>
      <c r="I13">
        <v>0</v>
      </c>
      <c r="J13">
        <v>1860</v>
      </c>
      <c r="K13">
        <v>0</v>
      </c>
      <c r="L13">
        <v>0</v>
      </c>
      <c r="M13">
        <v>4525</v>
      </c>
      <c r="N13">
        <v>16404</v>
      </c>
      <c r="O13">
        <v>3066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11370</v>
      </c>
      <c r="Z13">
        <v>0</v>
      </c>
      <c r="AA13">
        <v>0</v>
      </c>
      <c r="AC13">
        <v>0</v>
      </c>
      <c r="AD13">
        <v>0</v>
      </c>
      <c r="AE13">
        <v>26650</v>
      </c>
      <c r="AF13">
        <v>729</v>
      </c>
      <c r="AG13">
        <v>0</v>
      </c>
      <c r="AH13">
        <v>11995</v>
      </c>
      <c r="AI13">
        <v>4678</v>
      </c>
      <c r="AJ13">
        <v>5684</v>
      </c>
      <c r="AK13">
        <v>62161</v>
      </c>
      <c r="AL13">
        <v>15070</v>
      </c>
      <c r="AM13">
        <v>0</v>
      </c>
      <c r="AN13">
        <v>0</v>
      </c>
      <c r="AO13">
        <v>37272</v>
      </c>
      <c r="AP13">
        <v>0</v>
      </c>
      <c r="AQ13">
        <v>13404</v>
      </c>
      <c r="AR13">
        <v>15015</v>
      </c>
      <c r="AS13">
        <v>1050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900</v>
      </c>
      <c r="AZ13">
        <v>24</v>
      </c>
      <c r="BB13">
        <v>814</v>
      </c>
      <c r="BC13">
        <v>2369</v>
      </c>
      <c r="BD13">
        <v>19223</v>
      </c>
      <c r="BE13">
        <v>2351</v>
      </c>
      <c r="BF13">
        <v>22068</v>
      </c>
      <c r="BG13">
        <v>9627</v>
      </c>
      <c r="BH13">
        <v>14810</v>
      </c>
      <c r="BJ13">
        <v>0</v>
      </c>
      <c r="BL13">
        <v>0</v>
      </c>
      <c r="BM13">
        <v>0</v>
      </c>
      <c r="BN13">
        <v>5047.7</v>
      </c>
      <c r="BO13">
        <v>0</v>
      </c>
      <c r="BP13">
        <v>928.3</v>
      </c>
      <c r="BQ13">
        <v>9551.1</v>
      </c>
      <c r="BR13">
        <v>4284.3</v>
      </c>
      <c r="BT13">
        <f>1*30</f>
        <v>30</v>
      </c>
      <c r="BV13">
        <v>1365.6</v>
      </c>
      <c r="BW13">
        <v>18071.3</v>
      </c>
      <c r="BY13">
        <v>2463</v>
      </c>
      <c r="BZ13">
        <v>0</v>
      </c>
      <c r="CA13">
        <v>0</v>
      </c>
      <c r="CB13">
        <v>0</v>
      </c>
      <c r="CD13">
        <v>5735.8</v>
      </c>
      <c r="CE13">
        <v>0</v>
      </c>
      <c r="CF13">
        <v>466.2</v>
      </c>
      <c r="CG13">
        <v>13820</v>
      </c>
      <c r="CH13" s="1061">
        <v>168314</v>
      </c>
      <c r="CI13" s="1061">
        <v>98605</v>
      </c>
      <c r="CJ13" s="1061">
        <v>27366</v>
      </c>
      <c r="CK13" s="1061">
        <v>185601</v>
      </c>
      <c r="CL13" s="1061">
        <v>86404</v>
      </c>
      <c r="CM13" s="1061">
        <v>32508</v>
      </c>
      <c r="CN13" s="1061">
        <v>247507</v>
      </c>
      <c r="CO13" s="1061">
        <v>1440316</v>
      </c>
      <c r="CP13" s="1062">
        <v>7381</v>
      </c>
      <c r="CQ13" s="1062">
        <v>92.8</v>
      </c>
      <c r="CR13" s="1062">
        <v>3475</v>
      </c>
      <c r="CS13" s="1062">
        <v>16774</v>
      </c>
      <c r="CT13" s="1062">
        <v>8885</v>
      </c>
      <c r="CU13" s="1062">
        <v>1430</v>
      </c>
      <c r="CV13" s="1063"/>
      <c r="CW13" s="1062">
        <v>799</v>
      </c>
      <c r="CX13" s="1062">
        <v>2922</v>
      </c>
      <c r="CY13" s="1062">
        <v>436</v>
      </c>
      <c r="CZ13" s="1062">
        <v>0</v>
      </c>
    </row>
    <row r="14" spans="1:104">
      <c r="A14" s="296">
        <v>12</v>
      </c>
      <c r="B14" s="503" t="str">
        <f>'Data Entry - CA2'!A220</f>
        <v>Florida Gateway College</v>
      </c>
      <c r="D14">
        <v>0</v>
      </c>
      <c r="E14">
        <v>0</v>
      </c>
      <c r="F14">
        <v>126</v>
      </c>
      <c r="G14">
        <v>0</v>
      </c>
      <c r="H14">
        <v>1579</v>
      </c>
      <c r="I14">
        <v>0</v>
      </c>
      <c r="J14">
        <v>0</v>
      </c>
      <c r="K14">
        <v>0</v>
      </c>
      <c r="L14">
        <v>0</v>
      </c>
      <c r="M14">
        <v>933</v>
      </c>
      <c r="N14">
        <v>75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24</v>
      </c>
      <c r="W14">
        <v>0</v>
      </c>
      <c r="X14">
        <v>0</v>
      </c>
      <c r="Y14">
        <v>9</v>
      </c>
      <c r="Z14">
        <v>0</v>
      </c>
      <c r="AA14">
        <v>0</v>
      </c>
      <c r="AC14">
        <v>261</v>
      </c>
      <c r="AD14">
        <v>412</v>
      </c>
      <c r="AE14">
        <v>6305</v>
      </c>
      <c r="AF14">
        <v>0</v>
      </c>
      <c r="AG14">
        <v>0</v>
      </c>
      <c r="AH14">
        <v>2569</v>
      </c>
      <c r="AI14">
        <v>1120</v>
      </c>
      <c r="AJ14">
        <v>1716</v>
      </c>
      <c r="AK14">
        <v>9207</v>
      </c>
      <c r="AL14">
        <v>585</v>
      </c>
      <c r="AM14">
        <v>966</v>
      </c>
      <c r="AN14">
        <v>309</v>
      </c>
      <c r="AO14">
        <v>7842</v>
      </c>
      <c r="AP14">
        <v>0</v>
      </c>
      <c r="AQ14">
        <v>3417</v>
      </c>
      <c r="AR14">
        <v>7749</v>
      </c>
      <c r="AS14">
        <v>2085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B14">
        <v>1249</v>
      </c>
      <c r="BC14">
        <v>0</v>
      </c>
      <c r="BD14">
        <v>8469.5</v>
      </c>
      <c r="BE14">
        <v>1173</v>
      </c>
      <c r="BF14">
        <v>2304</v>
      </c>
      <c r="BG14">
        <v>189</v>
      </c>
      <c r="BH14">
        <v>885</v>
      </c>
      <c r="BJ14">
        <v>406</v>
      </c>
      <c r="BL14">
        <v>0</v>
      </c>
      <c r="BM14">
        <v>0</v>
      </c>
      <c r="BN14">
        <v>1547.8</v>
      </c>
      <c r="BO14">
        <v>0</v>
      </c>
      <c r="BP14">
        <v>0</v>
      </c>
      <c r="BQ14">
        <v>3480.6</v>
      </c>
      <c r="BR14">
        <v>3067</v>
      </c>
      <c r="BT14">
        <f>31.4*30</f>
        <v>942</v>
      </c>
      <c r="BV14">
        <v>0</v>
      </c>
      <c r="BW14">
        <v>0</v>
      </c>
      <c r="BY14">
        <v>1784</v>
      </c>
      <c r="BZ14">
        <v>0</v>
      </c>
      <c r="CA14">
        <v>0</v>
      </c>
      <c r="CB14">
        <v>0</v>
      </c>
      <c r="CD14">
        <v>0</v>
      </c>
      <c r="CE14">
        <v>0</v>
      </c>
      <c r="CF14">
        <v>0</v>
      </c>
      <c r="CG14">
        <v>0</v>
      </c>
      <c r="CH14" s="1061">
        <v>27484</v>
      </c>
      <c r="CI14" s="1061">
        <v>14788</v>
      </c>
      <c r="CJ14" s="1061">
        <v>14765</v>
      </c>
      <c r="CK14" s="1061">
        <v>71885</v>
      </c>
      <c r="CL14" s="1061">
        <v>22175</v>
      </c>
      <c r="CM14" s="1061">
        <v>20553</v>
      </c>
      <c r="CN14" s="1061">
        <v>52450</v>
      </c>
      <c r="CO14" s="1061">
        <v>367810</v>
      </c>
      <c r="CP14" s="1062">
        <v>1893</v>
      </c>
      <c r="CQ14" s="1062">
        <v>46.57</v>
      </c>
      <c r="CR14" s="1062">
        <v>188</v>
      </c>
      <c r="CS14" s="1062">
        <v>3591</v>
      </c>
      <c r="CT14" s="1062">
        <v>1705</v>
      </c>
      <c r="CU14" s="1062">
        <v>547</v>
      </c>
      <c r="CV14" s="1063"/>
      <c r="CW14" s="1062">
        <v>345</v>
      </c>
      <c r="CX14" s="1062">
        <v>0</v>
      </c>
      <c r="CY14" s="1062">
        <v>0</v>
      </c>
      <c r="CZ14" s="1062">
        <v>33</v>
      </c>
    </row>
    <row r="15" spans="1:104">
      <c r="A15" s="296">
        <v>13</v>
      </c>
      <c r="B15" s="503" t="str">
        <f>'Data Entry - CA2'!A221</f>
        <v>Lake-Sumter State College</v>
      </c>
      <c r="D15">
        <v>0</v>
      </c>
      <c r="E15">
        <v>0</v>
      </c>
      <c r="F15">
        <v>0</v>
      </c>
      <c r="G15">
        <v>0</v>
      </c>
      <c r="H15">
        <v>1394</v>
      </c>
      <c r="I15">
        <v>0</v>
      </c>
      <c r="J15">
        <v>0</v>
      </c>
      <c r="K15">
        <v>0</v>
      </c>
      <c r="L15">
        <v>0</v>
      </c>
      <c r="M15">
        <v>0</v>
      </c>
      <c r="N15">
        <v>1872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C15">
        <v>0</v>
      </c>
      <c r="AD15">
        <v>0</v>
      </c>
      <c r="AE15">
        <v>9190</v>
      </c>
      <c r="AF15">
        <v>1494</v>
      </c>
      <c r="AG15">
        <v>0</v>
      </c>
      <c r="AH15">
        <v>5365</v>
      </c>
      <c r="AI15">
        <v>3298</v>
      </c>
      <c r="AJ15">
        <v>2936</v>
      </c>
      <c r="AK15">
        <v>11616</v>
      </c>
      <c r="AL15">
        <v>5034</v>
      </c>
      <c r="AM15">
        <v>0</v>
      </c>
      <c r="AN15">
        <v>0</v>
      </c>
      <c r="AO15">
        <v>15067</v>
      </c>
      <c r="AP15">
        <v>0</v>
      </c>
      <c r="AQ15">
        <v>5370</v>
      </c>
      <c r="AR15">
        <v>8871</v>
      </c>
      <c r="AS15">
        <v>4632</v>
      </c>
      <c r="AT15">
        <v>0</v>
      </c>
      <c r="AU15">
        <v>0</v>
      </c>
      <c r="AV15">
        <v>70</v>
      </c>
      <c r="AW15">
        <v>0</v>
      </c>
      <c r="AX15">
        <v>0</v>
      </c>
      <c r="AY15">
        <v>0</v>
      </c>
      <c r="AZ15">
        <v>6783</v>
      </c>
      <c r="BB15">
        <v>108</v>
      </c>
      <c r="BC15">
        <v>0</v>
      </c>
      <c r="BD15">
        <v>4266</v>
      </c>
      <c r="BE15">
        <v>1839</v>
      </c>
      <c r="BF15">
        <v>5990</v>
      </c>
      <c r="BG15">
        <v>1234</v>
      </c>
      <c r="BH15">
        <v>882</v>
      </c>
      <c r="BJ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T15">
        <f>4.3*30</f>
        <v>129</v>
      </c>
      <c r="BV15">
        <v>0</v>
      </c>
      <c r="BW15">
        <v>0</v>
      </c>
      <c r="BY15">
        <v>2135</v>
      </c>
      <c r="BZ15">
        <v>0</v>
      </c>
      <c r="CA15">
        <v>0</v>
      </c>
      <c r="CB15">
        <v>0</v>
      </c>
      <c r="CD15">
        <v>0</v>
      </c>
      <c r="CE15">
        <v>0</v>
      </c>
      <c r="CF15">
        <v>0</v>
      </c>
      <c r="CG15">
        <v>0</v>
      </c>
      <c r="CH15" s="1061">
        <v>37654</v>
      </c>
      <c r="CI15" s="1061">
        <v>50618</v>
      </c>
      <c r="CJ15" s="1061">
        <v>17735</v>
      </c>
      <c r="CK15" s="1061">
        <v>19336</v>
      </c>
      <c r="CL15" s="1061">
        <v>63989</v>
      </c>
      <c r="CM15" s="1061">
        <v>6285</v>
      </c>
      <c r="CN15" s="1061">
        <v>73285</v>
      </c>
      <c r="CO15" s="1061">
        <v>466986</v>
      </c>
      <c r="CP15" s="1062">
        <v>2204</v>
      </c>
      <c r="CQ15" s="1062">
        <v>50.11</v>
      </c>
      <c r="CR15" s="1062">
        <v>265</v>
      </c>
      <c r="CS15" s="1062">
        <v>5993</v>
      </c>
      <c r="CT15" s="1062">
        <v>2332</v>
      </c>
      <c r="CU15" s="1062">
        <v>0</v>
      </c>
      <c r="CV15" s="1063"/>
      <c r="CW15" s="1062">
        <v>388</v>
      </c>
      <c r="CX15" s="1062">
        <v>0</v>
      </c>
      <c r="CY15" s="1062">
        <v>0</v>
      </c>
      <c r="CZ15" s="1062">
        <v>0</v>
      </c>
    </row>
    <row r="16" spans="1:104">
      <c r="A16" s="296">
        <v>14</v>
      </c>
      <c r="B16" s="503" t="str">
        <f>'Data Entry - CA2'!A222</f>
        <v>State College of Florida, Manatee-Sarasota</v>
      </c>
      <c r="D16">
        <v>0</v>
      </c>
      <c r="E16">
        <v>0</v>
      </c>
      <c r="F16">
        <v>0</v>
      </c>
      <c r="G16">
        <v>198</v>
      </c>
      <c r="H16">
        <v>7318</v>
      </c>
      <c r="I16">
        <v>0</v>
      </c>
      <c r="J16">
        <v>0</v>
      </c>
      <c r="K16">
        <v>0</v>
      </c>
      <c r="L16">
        <v>0</v>
      </c>
      <c r="M16">
        <v>1332</v>
      </c>
      <c r="N16">
        <v>1137</v>
      </c>
      <c r="O16">
        <v>498</v>
      </c>
      <c r="P16">
        <v>0</v>
      </c>
      <c r="Q16">
        <v>0</v>
      </c>
      <c r="R16">
        <v>0</v>
      </c>
      <c r="S16">
        <v>1461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C16">
        <v>0</v>
      </c>
      <c r="AD16">
        <v>0</v>
      </c>
      <c r="AE16">
        <v>21043</v>
      </c>
      <c r="AF16">
        <v>116</v>
      </c>
      <c r="AG16">
        <v>0</v>
      </c>
      <c r="AH16">
        <v>10989</v>
      </c>
      <c r="AI16">
        <v>19982</v>
      </c>
      <c r="AJ16">
        <v>3276</v>
      </c>
      <c r="AK16">
        <v>28060</v>
      </c>
      <c r="AL16">
        <v>4437</v>
      </c>
      <c r="AM16">
        <v>5898</v>
      </c>
      <c r="AN16">
        <v>4809</v>
      </c>
      <c r="AO16">
        <v>27370</v>
      </c>
      <c r="AP16">
        <v>0</v>
      </c>
      <c r="AQ16">
        <v>10657</v>
      </c>
      <c r="AR16">
        <v>24722</v>
      </c>
      <c r="AS16">
        <v>73</v>
      </c>
      <c r="AT16">
        <v>0</v>
      </c>
      <c r="AU16">
        <v>0</v>
      </c>
      <c r="AV16">
        <v>38</v>
      </c>
      <c r="AW16">
        <v>0</v>
      </c>
      <c r="AX16">
        <v>927</v>
      </c>
      <c r="AY16">
        <v>0</v>
      </c>
      <c r="AZ16">
        <v>477</v>
      </c>
      <c r="BB16">
        <v>0</v>
      </c>
      <c r="BC16">
        <v>0</v>
      </c>
      <c r="BD16">
        <v>10624</v>
      </c>
      <c r="BE16">
        <v>0</v>
      </c>
      <c r="BF16">
        <v>3006</v>
      </c>
      <c r="BG16">
        <v>3901</v>
      </c>
      <c r="BH16">
        <v>1174</v>
      </c>
      <c r="BJ16">
        <v>731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T16">
        <f>47*30</f>
        <v>1410</v>
      </c>
      <c r="BV16">
        <v>0</v>
      </c>
      <c r="BW16">
        <v>0</v>
      </c>
      <c r="BY16">
        <v>4804</v>
      </c>
      <c r="BZ16">
        <v>0</v>
      </c>
      <c r="CA16">
        <v>785</v>
      </c>
      <c r="CB16">
        <v>0</v>
      </c>
      <c r="CD16">
        <v>0</v>
      </c>
      <c r="CE16">
        <v>0</v>
      </c>
      <c r="CF16">
        <v>0</v>
      </c>
      <c r="CG16">
        <v>0</v>
      </c>
      <c r="CH16" s="1061">
        <v>106014</v>
      </c>
      <c r="CI16" s="1061">
        <v>91846</v>
      </c>
      <c r="CJ16" s="1061">
        <v>19591</v>
      </c>
      <c r="CK16" s="1061">
        <v>30604</v>
      </c>
      <c r="CL16" s="1061">
        <v>63196</v>
      </c>
      <c r="CM16" s="1061">
        <v>27609</v>
      </c>
      <c r="CN16" s="1061">
        <v>106742</v>
      </c>
      <c r="CO16" s="1061">
        <v>798501</v>
      </c>
      <c r="CP16" s="1062">
        <v>5026</v>
      </c>
      <c r="CQ16" s="1062">
        <v>84.6</v>
      </c>
      <c r="CR16" s="1062">
        <v>857</v>
      </c>
      <c r="CS16" s="1062">
        <v>11787</v>
      </c>
      <c r="CT16" s="1062">
        <v>2029</v>
      </c>
      <c r="CU16" s="1062">
        <v>0</v>
      </c>
      <c r="CV16" s="1063"/>
      <c r="CW16" s="1062">
        <v>906</v>
      </c>
      <c r="CX16" s="1062">
        <v>0</v>
      </c>
      <c r="CY16" s="1062">
        <v>0</v>
      </c>
      <c r="CZ16" s="1062">
        <v>54</v>
      </c>
    </row>
    <row r="17" spans="1:104">
      <c r="A17" s="296">
        <v>15</v>
      </c>
      <c r="B17" s="503" t="str">
        <f>'Data Entry - CA2'!A223</f>
        <v>Miami Dade College</v>
      </c>
      <c r="D17">
        <v>0</v>
      </c>
      <c r="E17">
        <v>0</v>
      </c>
      <c r="F17">
        <v>2932</v>
      </c>
      <c r="G17">
        <v>677</v>
      </c>
      <c r="H17">
        <v>10277</v>
      </c>
      <c r="I17">
        <v>0</v>
      </c>
      <c r="J17">
        <v>2105</v>
      </c>
      <c r="K17">
        <v>0</v>
      </c>
      <c r="L17">
        <v>2130</v>
      </c>
      <c r="M17">
        <v>6017</v>
      </c>
      <c r="N17">
        <v>26917</v>
      </c>
      <c r="O17">
        <v>5428</v>
      </c>
      <c r="P17">
        <v>474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7950</v>
      </c>
      <c r="AC17">
        <v>0</v>
      </c>
      <c r="AD17">
        <v>528</v>
      </c>
      <c r="AE17">
        <v>78456</v>
      </c>
      <c r="AF17">
        <v>1927</v>
      </c>
      <c r="AG17">
        <v>1657</v>
      </c>
      <c r="AH17">
        <v>94069</v>
      </c>
      <c r="AI17">
        <v>56384</v>
      </c>
      <c r="AJ17">
        <v>11470</v>
      </c>
      <c r="AK17">
        <v>239040</v>
      </c>
      <c r="AL17">
        <v>25850</v>
      </c>
      <c r="AM17">
        <v>85747</v>
      </c>
      <c r="AN17">
        <v>82737</v>
      </c>
      <c r="AO17">
        <v>169866</v>
      </c>
      <c r="AP17">
        <v>0</v>
      </c>
      <c r="AQ17">
        <v>88766</v>
      </c>
      <c r="AR17">
        <v>73167</v>
      </c>
      <c r="AS17">
        <v>1446</v>
      </c>
      <c r="AT17">
        <v>0</v>
      </c>
      <c r="AU17">
        <v>2289</v>
      </c>
      <c r="AV17">
        <v>261</v>
      </c>
      <c r="AW17">
        <v>97</v>
      </c>
      <c r="AX17">
        <v>0</v>
      </c>
      <c r="AY17">
        <v>0</v>
      </c>
      <c r="AZ17">
        <v>30407</v>
      </c>
      <c r="BB17">
        <v>309</v>
      </c>
      <c r="BC17">
        <v>4104</v>
      </c>
      <c r="BD17">
        <v>54808</v>
      </c>
      <c r="BE17">
        <v>12207</v>
      </c>
      <c r="BF17">
        <v>17513</v>
      </c>
      <c r="BG17">
        <v>26564</v>
      </c>
      <c r="BH17">
        <v>4056</v>
      </c>
      <c r="BJ17">
        <v>487</v>
      </c>
      <c r="BL17">
        <v>0</v>
      </c>
      <c r="BM17">
        <v>0</v>
      </c>
      <c r="BN17">
        <v>7386.6</v>
      </c>
      <c r="BO17">
        <v>0</v>
      </c>
      <c r="BP17">
        <v>0</v>
      </c>
      <c r="BQ17">
        <v>123</v>
      </c>
      <c r="BR17">
        <v>17370.099999999999</v>
      </c>
      <c r="BT17">
        <f>1272.3*30</f>
        <v>38169</v>
      </c>
      <c r="BV17">
        <v>610.70000000000005</v>
      </c>
      <c r="BW17">
        <v>6467.1</v>
      </c>
      <c r="BY17">
        <v>19333</v>
      </c>
      <c r="BZ17">
        <v>0</v>
      </c>
      <c r="CA17">
        <v>46225</v>
      </c>
      <c r="CB17">
        <v>0</v>
      </c>
      <c r="CD17">
        <v>6950.1</v>
      </c>
      <c r="CE17">
        <v>0</v>
      </c>
      <c r="CF17">
        <v>287.2</v>
      </c>
      <c r="CG17">
        <v>27895.1</v>
      </c>
      <c r="CH17" s="1061">
        <v>531859</v>
      </c>
      <c r="CI17" s="1061">
        <v>323334</v>
      </c>
      <c r="CJ17" s="1061">
        <v>67695</v>
      </c>
      <c r="CK17" s="1061">
        <v>208533</v>
      </c>
      <c r="CL17" s="1061">
        <v>195428</v>
      </c>
      <c r="CM17" s="1061">
        <v>113185</v>
      </c>
      <c r="CN17" s="1061">
        <v>665622</v>
      </c>
      <c r="CO17" s="1061">
        <v>7836495</v>
      </c>
      <c r="CP17" s="1062">
        <v>36935</v>
      </c>
      <c r="CQ17" s="1062">
        <v>204.27</v>
      </c>
      <c r="CR17" s="1062">
        <v>4889</v>
      </c>
      <c r="CS17" s="1062">
        <v>72985</v>
      </c>
      <c r="CT17" s="1062">
        <v>15140</v>
      </c>
      <c r="CU17" s="1062">
        <v>2620</v>
      </c>
      <c r="CV17" s="1063"/>
      <c r="CW17" s="1062">
        <v>6793</v>
      </c>
      <c r="CX17" s="1062">
        <v>7313</v>
      </c>
      <c r="CY17" s="1062">
        <v>119</v>
      </c>
      <c r="CZ17" s="1062">
        <v>33</v>
      </c>
    </row>
    <row r="18" spans="1:104">
      <c r="A18" s="296">
        <v>16</v>
      </c>
      <c r="B18" s="503" t="str">
        <f>'Data Entry - CA2'!A224</f>
        <v>North Florida College</v>
      </c>
      <c r="D18">
        <v>0</v>
      </c>
      <c r="E18">
        <v>0</v>
      </c>
      <c r="F18">
        <v>0</v>
      </c>
      <c r="G18">
        <v>0</v>
      </c>
      <c r="H18">
        <v>734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C18">
        <v>0</v>
      </c>
      <c r="AD18">
        <v>0</v>
      </c>
      <c r="AE18">
        <v>2410</v>
      </c>
      <c r="AF18">
        <v>0</v>
      </c>
      <c r="AG18">
        <v>0</v>
      </c>
      <c r="AH18">
        <v>452</v>
      </c>
      <c r="AI18">
        <v>1143</v>
      </c>
      <c r="AJ18">
        <v>536</v>
      </c>
      <c r="AK18">
        <v>3138</v>
      </c>
      <c r="AL18">
        <v>252</v>
      </c>
      <c r="AM18">
        <v>756</v>
      </c>
      <c r="AN18">
        <v>0</v>
      </c>
      <c r="AO18">
        <v>2900</v>
      </c>
      <c r="AP18">
        <v>0</v>
      </c>
      <c r="AQ18">
        <v>1275</v>
      </c>
      <c r="AR18">
        <v>3231</v>
      </c>
      <c r="AS18">
        <v>180</v>
      </c>
      <c r="AT18">
        <v>513</v>
      </c>
      <c r="AU18">
        <v>51</v>
      </c>
      <c r="AV18">
        <v>0</v>
      </c>
      <c r="AW18">
        <v>0</v>
      </c>
      <c r="AX18">
        <v>0</v>
      </c>
      <c r="AY18">
        <v>0</v>
      </c>
      <c r="AZ18">
        <v>0</v>
      </c>
      <c r="BB18">
        <v>0</v>
      </c>
      <c r="BC18">
        <v>0</v>
      </c>
      <c r="BD18">
        <v>3503</v>
      </c>
      <c r="BE18">
        <v>24</v>
      </c>
      <c r="BF18">
        <v>450</v>
      </c>
      <c r="BG18">
        <v>132</v>
      </c>
      <c r="BH18">
        <v>465</v>
      </c>
      <c r="BJ18">
        <v>0</v>
      </c>
      <c r="BL18">
        <v>0</v>
      </c>
      <c r="BM18">
        <v>0</v>
      </c>
      <c r="BN18">
        <v>1097</v>
      </c>
      <c r="BO18">
        <v>384</v>
      </c>
      <c r="BP18">
        <v>0</v>
      </c>
      <c r="BQ18">
        <v>576.29999999999995</v>
      </c>
      <c r="BR18">
        <v>694.8</v>
      </c>
      <c r="BT18">
        <f>4.5*30</f>
        <v>135</v>
      </c>
      <c r="BV18">
        <v>0</v>
      </c>
      <c r="BW18">
        <v>0</v>
      </c>
      <c r="BY18">
        <v>294</v>
      </c>
      <c r="BZ18">
        <v>0</v>
      </c>
      <c r="CA18">
        <v>0</v>
      </c>
      <c r="CB18">
        <v>0</v>
      </c>
      <c r="CD18">
        <v>0</v>
      </c>
      <c r="CE18">
        <v>0</v>
      </c>
      <c r="CF18">
        <v>0</v>
      </c>
      <c r="CG18">
        <v>0</v>
      </c>
      <c r="CH18" s="1061">
        <v>8710</v>
      </c>
      <c r="CI18" s="1061">
        <v>13951</v>
      </c>
      <c r="CJ18" s="1061">
        <v>19615</v>
      </c>
      <c r="CK18" s="1061">
        <v>27468</v>
      </c>
      <c r="CL18" s="1061">
        <v>13007</v>
      </c>
      <c r="CM18" s="1061">
        <v>3386</v>
      </c>
      <c r="CN18" s="1061">
        <v>34302</v>
      </c>
      <c r="CO18" s="1061">
        <v>199667</v>
      </c>
      <c r="CP18" s="1062">
        <v>717</v>
      </c>
      <c r="CQ18" s="1062">
        <v>12.56</v>
      </c>
      <c r="CR18" s="1062">
        <v>52</v>
      </c>
      <c r="CS18" s="1062">
        <v>1416</v>
      </c>
      <c r="CT18" s="1062">
        <v>524</v>
      </c>
      <c r="CU18" s="1062">
        <v>184</v>
      </c>
      <c r="CV18" s="1063"/>
      <c r="CW18" s="1062">
        <v>76</v>
      </c>
      <c r="CX18" s="1062">
        <v>0</v>
      </c>
      <c r="CY18" s="1062">
        <v>0</v>
      </c>
      <c r="CZ18" s="1062">
        <v>0</v>
      </c>
    </row>
    <row r="19" spans="1:104">
      <c r="A19" s="296">
        <v>17</v>
      </c>
      <c r="B19" s="503" t="str">
        <f>'Data Entry - CA2'!A225</f>
        <v>Northwest Florida State College</v>
      </c>
      <c r="D19">
        <v>0</v>
      </c>
      <c r="E19">
        <v>0</v>
      </c>
      <c r="F19">
        <v>0</v>
      </c>
      <c r="G19">
        <v>0</v>
      </c>
      <c r="H19">
        <v>1655</v>
      </c>
      <c r="I19">
        <v>0</v>
      </c>
      <c r="J19">
        <v>0</v>
      </c>
      <c r="K19">
        <v>69</v>
      </c>
      <c r="L19">
        <v>0</v>
      </c>
      <c r="M19">
        <v>2346</v>
      </c>
      <c r="N19">
        <v>5917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C19">
        <v>0</v>
      </c>
      <c r="AD19">
        <v>0</v>
      </c>
      <c r="AE19">
        <v>9989</v>
      </c>
      <c r="AF19">
        <v>0</v>
      </c>
      <c r="AG19">
        <v>120</v>
      </c>
      <c r="AH19">
        <v>6453</v>
      </c>
      <c r="AI19">
        <v>5204</v>
      </c>
      <c r="AJ19">
        <v>3300</v>
      </c>
      <c r="AK19">
        <v>13462</v>
      </c>
      <c r="AL19">
        <v>4339</v>
      </c>
      <c r="AM19">
        <v>2622</v>
      </c>
      <c r="AN19">
        <v>0</v>
      </c>
      <c r="AO19">
        <v>14091</v>
      </c>
      <c r="AP19">
        <v>0</v>
      </c>
      <c r="AQ19">
        <v>5313</v>
      </c>
      <c r="AR19">
        <v>9480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75</v>
      </c>
      <c r="AY19">
        <v>0</v>
      </c>
      <c r="AZ19">
        <v>3081</v>
      </c>
      <c r="BB19">
        <v>0</v>
      </c>
      <c r="BC19">
        <v>327</v>
      </c>
      <c r="BD19">
        <v>5669</v>
      </c>
      <c r="BE19">
        <v>1197</v>
      </c>
      <c r="BF19">
        <v>6528</v>
      </c>
      <c r="BG19">
        <v>1544</v>
      </c>
      <c r="BH19">
        <v>1043</v>
      </c>
      <c r="BJ19">
        <v>0</v>
      </c>
      <c r="BL19">
        <v>0</v>
      </c>
      <c r="BM19">
        <v>0</v>
      </c>
      <c r="BN19">
        <v>793.2</v>
      </c>
      <c r="BO19">
        <v>0</v>
      </c>
      <c r="BP19">
        <v>0</v>
      </c>
      <c r="BQ19">
        <v>1030.5</v>
      </c>
      <c r="BR19">
        <v>3597.9</v>
      </c>
      <c r="BT19">
        <f>0*30</f>
        <v>0</v>
      </c>
      <c r="BV19">
        <v>0</v>
      </c>
      <c r="BW19">
        <v>0</v>
      </c>
      <c r="BY19">
        <v>2081</v>
      </c>
      <c r="BZ19">
        <v>0</v>
      </c>
      <c r="CA19">
        <v>0</v>
      </c>
      <c r="CB19">
        <v>0</v>
      </c>
      <c r="CD19">
        <v>1138.2</v>
      </c>
      <c r="CE19">
        <v>0</v>
      </c>
      <c r="CF19">
        <v>381.2</v>
      </c>
      <c r="CG19">
        <v>1130.4000000000001</v>
      </c>
      <c r="CH19" s="1061">
        <v>77603</v>
      </c>
      <c r="CI19" s="1061">
        <v>50996</v>
      </c>
      <c r="CJ19" s="1061">
        <v>48111</v>
      </c>
      <c r="CK19" s="1061">
        <v>41010</v>
      </c>
      <c r="CL19" s="1061">
        <v>46200</v>
      </c>
      <c r="CM19" s="1061">
        <v>18642</v>
      </c>
      <c r="CN19" s="1061">
        <v>107332</v>
      </c>
      <c r="CO19" s="1061">
        <v>845179</v>
      </c>
      <c r="CP19" s="1062">
        <v>2137</v>
      </c>
      <c r="CQ19" s="1062">
        <v>61.23</v>
      </c>
      <c r="CR19" s="1062">
        <v>677</v>
      </c>
      <c r="CS19" s="1062">
        <v>6037</v>
      </c>
      <c r="CT19" s="1062">
        <v>1883</v>
      </c>
      <c r="CU19" s="1062">
        <v>321</v>
      </c>
      <c r="CV19" s="1063"/>
      <c r="CW19" s="1062">
        <v>374</v>
      </c>
      <c r="CX19" s="1062">
        <v>941</v>
      </c>
      <c r="CY19" s="1062">
        <v>0</v>
      </c>
      <c r="CZ19" s="1062">
        <v>0</v>
      </c>
    </row>
    <row r="20" spans="1:104">
      <c r="A20" s="296">
        <v>18</v>
      </c>
      <c r="B20" s="503" t="str">
        <f>'Data Entry - CA2'!A226</f>
        <v>Palm Beach State College</v>
      </c>
      <c r="D20">
        <v>0</v>
      </c>
      <c r="E20">
        <v>0</v>
      </c>
      <c r="F20">
        <v>0</v>
      </c>
      <c r="G20">
        <v>0</v>
      </c>
      <c r="H20">
        <v>6687</v>
      </c>
      <c r="I20">
        <v>0</v>
      </c>
      <c r="J20">
        <v>0</v>
      </c>
      <c r="K20">
        <v>0</v>
      </c>
      <c r="L20">
        <v>0</v>
      </c>
      <c r="M20">
        <v>0</v>
      </c>
      <c r="N20">
        <v>14607</v>
      </c>
      <c r="O20">
        <v>4557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C20">
        <v>0</v>
      </c>
      <c r="AD20">
        <v>1669</v>
      </c>
      <c r="AE20">
        <v>41975</v>
      </c>
      <c r="AF20">
        <v>261</v>
      </c>
      <c r="AG20">
        <v>2910</v>
      </c>
      <c r="AH20">
        <v>36788</v>
      </c>
      <c r="AI20">
        <v>32273</v>
      </c>
      <c r="AJ20">
        <v>11589</v>
      </c>
      <c r="AK20">
        <v>101364</v>
      </c>
      <c r="AL20">
        <v>45925</v>
      </c>
      <c r="AM20">
        <v>20746</v>
      </c>
      <c r="AN20">
        <v>17157</v>
      </c>
      <c r="AO20">
        <v>90636</v>
      </c>
      <c r="AP20">
        <v>0</v>
      </c>
      <c r="AQ20">
        <v>25227</v>
      </c>
      <c r="AR20">
        <v>54345</v>
      </c>
      <c r="AS20">
        <v>171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369</v>
      </c>
      <c r="BB20">
        <v>453</v>
      </c>
      <c r="BC20">
        <v>1456</v>
      </c>
      <c r="BD20">
        <v>25454</v>
      </c>
      <c r="BE20">
        <v>2283</v>
      </c>
      <c r="BF20">
        <v>6112</v>
      </c>
      <c r="BG20">
        <v>6793</v>
      </c>
      <c r="BH20">
        <v>3361</v>
      </c>
      <c r="BJ20">
        <v>780</v>
      </c>
      <c r="BL20">
        <v>0</v>
      </c>
      <c r="BM20">
        <v>820.8</v>
      </c>
      <c r="BN20">
        <v>5792.9</v>
      </c>
      <c r="BO20">
        <v>645.6</v>
      </c>
      <c r="BP20">
        <v>58</v>
      </c>
      <c r="BQ20">
        <v>15653.5</v>
      </c>
      <c r="BR20">
        <v>6073.6</v>
      </c>
      <c r="BT20">
        <f>90.7*30</f>
        <v>2721</v>
      </c>
      <c r="BV20">
        <v>1612.8</v>
      </c>
      <c r="BW20">
        <v>13736.7</v>
      </c>
      <c r="BY20">
        <v>15296</v>
      </c>
      <c r="BZ20">
        <v>0</v>
      </c>
      <c r="CA20">
        <v>5441</v>
      </c>
      <c r="CB20">
        <v>0</v>
      </c>
      <c r="CD20">
        <v>0</v>
      </c>
      <c r="CE20">
        <v>0</v>
      </c>
      <c r="CF20">
        <v>0</v>
      </c>
      <c r="CG20">
        <v>0</v>
      </c>
      <c r="CH20" s="1061">
        <v>244488</v>
      </c>
      <c r="CI20" s="1061">
        <v>109944</v>
      </c>
      <c r="CJ20" s="1061">
        <v>39249</v>
      </c>
      <c r="CK20" s="1061">
        <v>170635</v>
      </c>
      <c r="CL20" s="1061">
        <v>98239</v>
      </c>
      <c r="CM20" s="1061">
        <v>54625</v>
      </c>
      <c r="CN20" s="1061">
        <v>247432</v>
      </c>
      <c r="CO20" s="1061">
        <v>1549009</v>
      </c>
      <c r="CP20" s="1062">
        <v>16421</v>
      </c>
      <c r="CQ20" s="1062">
        <v>205.6</v>
      </c>
      <c r="CR20" s="1062">
        <v>2169</v>
      </c>
      <c r="CS20" s="1062">
        <v>37880</v>
      </c>
      <c r="CT20" s="1062">
        <v>4872</v>
      </c>
      <c r="CU20" s="1062">
        <v>2520</v>
      </c>
      <c r="CV20" s="1063"/>
      <c r="CW20" s="1062">
        <v>4220</v>
      </c>
      <c r="CX20" s="1062">
        <v>0</v>
      </c>
      <c r="CY20" s="1062">
        <v>422</v>
      </c>
      <c r="CZ20" s="1062">
        <v>70</v>
      </c>
    </row>
    <row r="21" spans="1:104">
      <c r="A21" s="296">
        <v>19</v>
      </c>
      <c r="B21" s="503" t="str">
        <f>'Data Entry - CA2'!A227</f>
        <v>Pasco-Hernando State College</v>
      </c>
      <c r="D21">
        <v>0</v>
      </c>
      <c r="E21">
        <v>0</v>
      </c>
      <c r="F21">
        <v>0</v>
      </c>
      <c r="G21">
        <v>0</v>
      </c>
      <c r="H21">
        <v>3329</v>
      </c>
      <c r="I21">
        <v>0</v>
      </c>
      <c r="J21">
        <v>0</v>
      </c>
      <c r="K21">
        <v>0</v>
      </c>
      <c r="L21">
        <v>0</v>
      </c>
      <c r="M21">
        <v>0</v>
      </c>
      <c r="N21">
        <v>8382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C21">
        <v>0</v>
      </c>
      <c r="AD21">
        <v>0</v>
      </c>
      <c r="AE21">
        <v>10335</v>
      </c>
      <c r="AF21">
        <v>531</v>
      </c>
      <c r="AG21">
        <v>0</v>
      </c>
      <c r="AH21">
        <v>10201</v>
      </c>
      <c r="AI21">
        <v>3015</v>
      </c>
      <c r="AJ21">
        <v>4049</v>
      </c>
      <c r="AK21">
        <v>38955</v>
      </c>
      <c r="AL21">
        <v>1962</v>
      </c>
      <c r="AM21">
        <v>0</v>
      </c>
      <c r="AN21">
        <v>0</v>
      </c>
      <c r="AO21">
        <v>29616</v>
      </c>
      <c r="AP21">
        <v>0</v>
      </c>
      <c r="AQ21">
        <v>14409</v>
      </c>
      <c r="AR21">
        <v>12480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1674</v>
      </c>
      <c r="AZ21">
        <v>12180</v>
      </c>
      <c r="BB21">
        <v>0</v>
      </c>
      <c r="BC21">
        <v>1113</v>
      </c>
      <c r="BD21">
        <v>27838.5</v>
      </c>
      <c r="BE21">
        <v>0</v>
      </c>
      <c r="BF21">
        <v>30462</v>
      </c>
      <c r="BG21">
        <v>1374</v>
      </c>
      <c r="BH21">
        <v>2652</v>
      </c>
      <c r="BJ21">
        <v>540</v>
      </c>
      <c r="BL21">
        <v>0</v>
      </c>
      <c r="BM21">
        <v>0</v>
      </c>
      <c r="BN21">
        <v>5291.7</v>
      </c>
      <c r="BO21">
        <v>0</v>
      </c>
      <c r="BP21">
        <v>0</v>
      </c>
      <c r="BQ21">
        <v>1325</v>
      </c>
      <c r="BR21">
        <v>2922.8</v>
      </c>
      <c r="BT21">
        <f>34.4*30</f>
        <v>1032</v>
      </c>
      <c r="BV21">
        <v>0</v>
      </c>
      <c r="BW21">
        <v>0</v>
      </c>
      <c r="BY21">
        <v>5624</v>
      </c>
      <c r="BZ21">
        <v>0</v>
      </c>
      <c r="CA21">
        <v>0</v>
      </c>
      <c r="CB21">
        <v>0</v>
      </c>
      <c r="CD21">
        <v>0</v>
      </c>
      <c r="CE21">
        <v>0</v>
      </c>
      <c r="CF21">
        <v>0</v>
      </c>
      <c r="CG21">
        <v>0</v>
      </c>
      <c r="CH21" s="1061">
        <v>85372</v>
      </c>
      <c r="CI21" s="1061">
        <v>28434</v>
      </c>
      <c r="CJ21" s="1061">
        <v>27801</v>
      </c>
      <c r="CK21" s="1061">
        <v>112504</v>
      </c>
      <c r="CL21" s="1061">
        <v>56030</v>
      </c>
      <c r="CM21" s="1061">
        <v>41578</v>
      </c>
      <c r="CN21" s="1061">
        <v>99042</v>
      </c>
      <c r="CO21" s="1061">
        <v>1061197</v>
      </c>
      <c r="CP21" s="1062">
        <v>6266</v>
      </c>
      <c r="CQ21" s="1062">
        <v>133.63</v>
      </c>
      <c r="CR21" s="1062">
        <v>858</v>
      </c>
      <c r="CS21" s="1062">
        <v>11968</v>
      </c>
      <c r="CT21" s="1062">
        <v>9080</v>
      </c>
      <c r="CU21" s="1062">
        <v>573</v>
      </c>
      <c r="CV21" s="1063"/>
      <c r="CW21" s="1062">
        <v>1228</v>
      </c>
      <c r="CX21" s="1062">
        <v>0</v>
      </c>
      <c r="CY21" s="1062">
        <v>0</v>
      </c>
      <c r="CZ21" s="1062">
        <v>25</v>
      </c>
    </row>
    <row r="22" spans="1:104">
      <c r="A22" s="296">
        <v>20</v>
      </c>
      <c r="B22" s="503" t="str">
        <f>'Data Entry - CA2'!A228</f>
        <v>Pensacola State College</v>
      </c>
      <c r="D22">
        <v>0</v>
      </c>
      <c r="E22">
        <v>0</v>
      </c>
      <c r="F22">
        <v>0</v>
      </c>
      <c r="G22">
        <v>0</v>
      </c>
      <c r="H22">
        <v>2253</v>
      </c>
      <c r="I22">
        <v>0</v>
      </c>
      <c r="J22">
        <v>0</v>
      </c>
      <c r="K22">
        <v>0</v>
      </c>
      <c r="L22">
        <v>0</v>
      </c>
      <c r="M22">
        <v>0</v>
      </c>
      <c r="N22">
        <v>8496</v>
      </c>
      <c r="O22">
        <v>1791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C22">
        <v>0</v>
      </c>
      <c r="AD22">
        <v>0</v>
      </c>
      <c r="AE22">
        <v>18547</v>
      </c>
      <c r="AF22">
        <v>0</v>
      </c>
      <c r="AG22">
        <v>0</v>
      </c>
      <c r="AH22">
        <v>10855</v>
      </c>
      <c r="AI22">
        <v>11187</v>
      </c>
      <c r="AJ22">
        <v>5412</v>
      </c>
      <c r="AK22">
        <v>27271</v>
      </c>
      <c r="AL22">
        <v>3086</v>
      </c>
      <c r="AM22">
        <v>1701</v>
      </c>
      <c r="AN22">
        <v>150</v>
      </c>
      <c r="AO22">
        <v>27347</v>
      </c>
      <c r="AP22">
        <v>0</v>
      </c>
      <c r="AQ22">
        <v>7248</v>
      </c>
      <c r="AR22">
        <v>15309</v>
      </c>
      <c r="AS22">
        <v>110</v>
      </c>
      <c r="AT22">
        <v>69</v>
      </c>
      <c r="AU22">
        <v>0</v>
      </c>
      <c r="AV22">
        <v>0</v>
      </c>
      <c r="AW22">
        <v>28</v>
      </c>
      <c r="AX22">
        <v>0</v>
      </c>
      <c r="AY22">
        <v>0</v>
      </c>
      <c r="AZ22">
        <v>931</v>
      </c>
      <c r="BB22">
        <v>583</v>
      </c>
      <c r="BC22">
        <v>2005</v>
      </c>
      <c r="BD22">
        <v>17304</v>
      </c>
      <c r="BE22">
        <v>4445</v>
      </c>
      <c r="BF22">
        <v>11871</v>
      </c>
      <c r="BG22">
        <v>8200</v>
      </c>
      <c r="BH22">
        <v>4492</v>
      </c>
      <c r="BJ22">
        <v>0</v>
      </c>
      <c r="BL22">
        <v>0</v>
      </c>
      <c r="BM22">
        <v>0</v>
      </c>
      <c r="BN22">
        <v>2933.2</v>
      </c>
      <c r="BO22">
        <v>0</v>
      </c>
      <c r="BP22">
        <v>0</v>
      </c>
      <c r="BQ22">
        <v>8047.4</v>
      </c>
      <c r="BR22">
        <v>0</v>
      </c>
      <c r="BT22">
        <f>43.6*30</f>
        <v>1308</v>
      </c>
      <c r="BV22">
        <v>0</v>
      </c>
      <c r="BW22">
        <v>0</v>
      </c>
      <c r="BY22">
        <v>6430</v>
      </c>
      <c r="BZ22">
        <v>0</v>
      </c>
      <c r="CA22">
        <v>0</v>
      </c>
      <c r="CB22">
        <v>0</v>
      </c>
      <c r="CD22">
        <v>2155.3000000000002</v>
      </c>
      <c r="CE22">
        <v>363.4</v>
      </c>
      <c r="CF22">
        <v>85.2</v>
      </c>
      <c r="CG22">
        <v>1125.9000000000001</v>
      </c>
      <c r="CH22" s="1061">
        <v>134962</v>
      </c>
      <c r="CI22" s="1061">
        <v>74368</v>
      </c>
      <c r="CJ22" s="1061">
        <v>59831</v>
      </c>
      <c r="CK22" s="1061">
        <v>118060</v>
      </c>
      <c r="CL22" s="1061">
        <v>68115</v>
      </c>
      <c r="CM22" s="1061">
        <v>43609</v>
      </c>
      <c r="CN22" s="1061">
        <v>146033</v>
      </c>
      <c r="CO22" s="1061">
        <v>1053062</v>
      </c>
      <c r="CP22" s="1062">
        <v>5246</v>
      </c>
      <c r="CQ22" s="1062">
        <v>118.97</v>
      </c>
      <c r="CR22" s="1062">
        <v>914</v>
      </c>
      <c r="CS22" s="1062">
        <v>10993</v>
      </c>
      <c r="CT22" s="1062">
        <v>5505</v>
      </c>
      <c r="CU22" s="1062">
        <v>637</v>
      </c>
      <c r="CV22" s="1063"/>
      <c r="CW22" s="1062">
        <v>1194</v>
      </c>
      <c r="CX22" s="1062">
        <v>1076</v>
      </c>
      <c r="CY22" s="1062">
        <v>0</v>
      </c>
      <c r="CZ22" s="1062">
        <v>0</v>
      </c>
    </row>
    <row r="23" spans="1:104">
      <c r="A23" s="296">
        <v>21</v>
      </c>
      <c r="B23" s="503" t="str">
        <f>'Data Entry - CA2'!A229</f>
        <v>Polk State College</v>
      </c>
      <c r="D23">
        <v>0</v>
      </c>
      <c r="E23">
        <v>0</v>
      </c>
      <c r="F23">
        <v>0</v>
      </c>
      <c r="G23">
        <v>422</v>
      </c>
      <c r="H23">
        <v>3300</v>
      </c>
      <c r="I23">
        <v>0</v>
      </c>
      <c r="J23">
        <v>0</v>
      </c>
      <c r="K23">
        <v>0</v>
      </c>
      <c r="L23">
        <v>0</v>
      </c>
      <c r="M23">
        <v>2283</v>
      </c>
      <c r="N23">
        <v>14013</v>
      </c>
      <c r="O23">
        <v>423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2448</v>
      </c>
      <c r="Z23">
        <v>0</v>
      </c>
      <c r="AA23">
        <v>0</v>
      </c>
      <c r="AC23">
        <v>0</v>
      </c>
      <c r="AD23">
        <v>0</v>
      </c>
      <c r="AE23">
        <v>3966</v>
      </c>
      <c r="AF23">
        <v>0</v>
      </c>
      <c r="AG23">
        <v>1326</v>
      </c>
      <c r="AH23">
        <v>7779</v>
      </c>
      <c r="AI23">
        <v>3914</v>
      </c>
      <c r="AJ23">
        <v>4141</v>
      </c>
      <c r="AK23">
        <v>35324</v>
      </c>
      <c r="AL23">
        <v>8246</v>
      </c>
      <c r="AM23">
        <v>0</v>
      </c>
      <c r="AN23">
        <v>0</v>
      </c>
      <c r="AO23">
        <v>23958</v>
      </c>
      <c r="AP23">
        <v>0</v>
      </c>
      <c r="AQ23">
        <v>9438</v>
      </c>
      <c r="AR23">
        <v>10278</v>
      </c>
      <c r="AS23">
        <v>959</v>
      </c>
      <c r="AT23">
        <v>0</v>
      </c>
      <c r="AU23">
        <v>0</v>
      </c>
      <c r="AV23">
        <v>36</v>
      </c>
      <c r="AW23">
        <v>4</v>
      </c>
      <c r="AX23">
        <v>0</v>
      </c>
      <c r="AY23">
        <v>0</v>
      </c>
      <c r="AZ23">
        <v>10645</v>
      </c>
      <c r="BB23">
        <v>0</v>
      </c>
      <c r="BC23">
        <v>459</v>
      </c>
      <c r="BD23">
        <v>24406</v>
      </c>
      <c r="BE23">
        <v>1149</v>
      </c>
      <c r="BF23">
        <v>12538</v>
      </c>
      <c r="BG23">
        <v>5260</v>
      </c>
      <c r="BH23">
        <v>3069</v>
      </c>
      <c r="BJ23">
        <v>2041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3194</v>
      </c>
      <c r="BT23">
        <f>0*30</f>
        <v>0</v>
      </c>
      <c r="BV23">
        <v>0</v>
      </c>
      <c r="BW23">
        <v>0</v>
      </c>
      <c r="BY23">
        <v>4256</v>
      </c>
      <c r="BZ23">
        <v>0</v>
      </c>
      <c r="CA23">
        <v>387</v>
      </c>
      <c r="CB23">
        <v>0</v>
      </c>
      <c r="CD23">
        <v>0</v>
      </c>
      <c r="CE23">
        <v>0</v>
      </c>
      <c r="CF23">
        <v>0</v>
      </c>
      <c r="CG23">
        <v>0</v>
      </c>
      <c r="CH23" s="1061">
        <v>127449</v>
      </c>
      <c r="CI23" s="1061">
        <v>52702</v>
      </c>
      <c r="CJ23" s="1061">
        <v>37542</v>
      </c>
      <c r="CK23" s="1061">
        <v>86775</v>
      </c>
      <c r="CL23" s="1061">
        <v>52046</v>
      </c>
      <c r="CM23" s="1061">
        <v>36175</v>
      </c>
      <c r="CN23" s="1061">
        <v>122126</v>
      </c>
      <c r="CO23" s="1061">
        <v>831698</v>
      </c>
      <c r="CP23" s="1062">
        <v>5768</v>
      </c>
      <c r="CQ23" s="1062">
        <v>134.16</v>
      </c>
      <c r="CR23" s="1062">
        <v>1826</v>
      </c>
      <c r="CS23" s="1062">
        <v>11290</v>
      </c>
      <c r="CT23" s="1062">
        <v>5880</v>
      </c>
      <c r="CU23" s="1062">
        <v>187</v>
      </c>
      <c r="CV23" s="1063"/>
      <c r="CW23" s="1062">
        <v>985</v>
      </c>
      <c r="CX23" s="1062">
        <v>0</v>
      </c>
      <c r="CY23" s="1062">
        <v>0</v>
      </c>
      <c r="CZ23" s="1062">
        <v>130</v>
      </c>
    </row>
    <row r="24" spans="1:104">
      <c r="A24" s="296">
        <v>22</v>
      </c>
      <c r="B24" s="503" t="str">
        <f>'Data Entry - CA2'!A230</f>
        <v>St. Johns River State College</v>
      </c>
      <c r="D24">
        <v>0</v>
      </c>
      <c r="E24">
        <v>0</v>
      </c>
      <c r="F24">
        <v>0</v>
      </c>
      <c r="G24">
        <v>0</v>
      </c>
      <c r="H24">
        <v>2406</v>
      </c>
      <c r="I24">
        <v>0</v>
      </c>
      <c r="J24">
        <v>0</v>
      </c>
      <c r="K24">
        <v>0</v>
      </c>
      <c r="L24">
        <v>0</v>
      </c>
      <c r="M24">
        <v>2000</v>
      </c>
      <c r="N24">
        <v>2484</v>
      </c>
      <c r="O24">
        <v>87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39</v>
      </c>
      <c r="Z24">
        <v>0</v>
      </c>
      <c r="AA24">
        <v>0</v>
      </c>
      <c r="AC24">
        <v>0</v>
      </c>
      <c r="AD24">
        <v>0</v>
      </c>
      <c r="AE24">
        <v>13090</v>
      </c>
      <c r="AF24">
        <v>0</v>
      </c>
      <c r="AG24">
        <v>0</v>
      </c>
      <c r="AH24">
        <v>3781</v>
      </c>
      <c r="AI24">
        <v>2299</v>
      </c>
      <c r="AJ24">
        <v>3540</v>
      </c>
      <c r="AK24">
        <v>19158</v>
      </c>
      <c r="AL24">
        <v>1101</v>
      </c>
      <c r="AM24">
        <v>0</v>
      </c>
      <c r="AN24">
        <v>0</v>
      </c>
      <c r="AO24">
        <v>18170</v>
      </c>
      <c r="AP24">
        <v>0</v>
      </c>
      <c r="AQ24">
        <v>4632</v>
      </c>
      <c r="AR24">
        <v>17053</v>
      </c>
      <c r="AS24">
        <v>4542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10665</v>
      </c>
      <c r="BB24">
        <v>0</v>
      </c>
      <c r="BC24">
        <v>0</v>
      </c>
      <c r="BD24">
        <v>12156</v>
      </c>
      <c r="BE24">
        <v>0</v>
      </c>
      <c r="BF24">
        <v>13206</v>
      </c>
      <c r="BG24">
        <v>1410</v>
      </c>
      <c r="BH24">
        <v>921</v>
      </c>
      <c r="BJ24">
        <v>995</v>
      </c>
      <c r="BL24">
        <v>0</v>
      </c>
      <c r="BM24">
        <v>0</v>
      </c>
      <c r="BN24">
        <v>1521.7</v>
      </c>
      <c r="BO24">
        <v>0</v>
      </c>
      <c r="BP24">
        <v>0</v>
      </c>
      <c r="BQ24">
        <v>0</v>
      </c>
      <c r="BR24">
        <v>1965.7</v>
      </c>
      <c r="BT24">
        <f>25.3*30</f>
        <v>759</v>
      </c>
      <c r="BV24">
        <v>0</v>
      </c>
      <c r="BW24">
        <v>0</v>
      </c>
      <c r="BY24">
        <v>1521</v>
      </c>
      <c r="BZ24">
        <v>0</v>
      </c>
      <c r="CA24">
        <v>0</v>
      </c>
      <c r="CB24">
        <v>0</v>
      </c>
      <c r="CD24">
        <v>776.4</v>
      </c>
      <c r="CE24">
        <v>0</v>
      </c>
      <c r="CF24">
        <v>189.6</v>
      </c>
      <c r="CG24">
        <v>0</v>
      </c>
      <c r="CH24" s="1061">
        <v>61228</v>
      </c>
      <c r="CI24" s="1061">
        <v>43015</v>
      </c>
      <c r="CJ24" s="1061">
        <v>23628</v>
      </c>
      <c r="CK24" s="1061">
        <v>52747</v>
      </c>
      <c r="CL24" s="1061">
        <v>28981</v>
      </c>
      <c r="CM24" s="1061">
        <v>19176</v>
      </c>
      <c r="CN24" s="1061">
        <v>78719</v>
      </c>
      <c r="CO24" s="1061">
        <v>564910</v>
      </c>
      <c r="CP24" s="1062">
        <v>2775</v>
      </c>
      <c r="CQ24" s="1062">
        <v>2.4700000000000002</v>
      </c>
      <c r="CR24" s="1062">
        <v>619</v>
      </c>
      <c r="CS24" s="1062">
        <v>8611</v>
      </c>
      <c r="CT24" s="1062">
        <v>3745</v>
      </c>
      <c r="CU24" s="1062">
        <v>212</v>
      </c>
      <c r="CV24" s="1063"/>
      <c r="CW24" s="1062">
        <v>371</v>
      </c>
      <c r="CX24" s="1062">
        <v>312</v>
      </c>
      <c r="CY24" s="1062">
        <v>0</v>
      </c>
      <c r="CZ24" s="1062">
        <v>83</v>
      </c>
    </row>
    <row r="25" spans="1:104">
      <c r="A25" s="296">
        <v>23</v>
      </c>
      <c r="B25" s="503" t="str">
        <f>'Data Entry - CA2'!A231</f>
        <v>St. Petersburg College</v>
      </c>
      <c r="D25">
        <v>30</v>
      </c>
      <c r="E25">
        <v>0</v>
      </c>
      <c r="F25">
        <v>2743</v>
      </c>
      <c r="G25">
        <v>0</v>
      </c>
      <c r="H25">
        <v>17768</v>
      </c>
      <c r="I25">
        <v>0</v>
      </c>
      <c r="J25">
        <v>0</v>
      </c>
      <c r="K25">
        <v>0</v>
      </c>
      <c r="L25">
        <v>0</v>
      </c>
      <c r="M25">
        <v>13378</v>
      </c>
      <c r="N25">
        <v>28689</v>
      </c>
      <c r="O25">
        <v>3840</v>
      </c>
      <c r="P25">
        <v>0</v>
      </c>
      <c r="Q25">
        <v>0</v>
      </c>
      <c r="R25">
        <v>0</v>
      </c>
      <c r="S25">
        <v>6855</v>
      </c>
      <c r="T25">
        <v>450</v>
      </c>
      <c r="U25">
        <v>0</v>
      </c>
      <c r="V25">
        <v>3876</v>
      </c>
      <c r="W25">
        <v>0</v>
      </c>
      <c r="X25">
        <v>0</v>
      </c>
      <c r="Y25">
        <v>1320</v>
      </c>
      <c r="Z25">
        <v>0</v>
      </c>
      <c r="AA25">
        <v>0</v>
      </c>
      <c r="AC25">
        <v>0</v>
      </c>
      <c r="AD25">
        <v>0</v>
      </c>
      <c r="AE25">
        <v>13593</v>
      </c>
      <c r="AF25">
        <v>493</v>
      </c>
      <c r="AG25">
        <v>0</v>
      </c>
      <c r="AH25">
        <v>22012</v>
      </c>
      <c r="AI25">
        <v>44894</v>
      </c>
      <c r="AJ25">
        <v>10152</v>
      </c>
      <c r="AK25">
        <v>81072</v>
      </c>
      <c r="AL25">
        <v>2784</v>
      </c>
      <c r="AM25">
        <v>1104</v>
      </c>
      <c r="AN25">
        <v>2671</v>
      </c>
      <c r="AO25">
        <v>61327</v>
      </c>
      <c r="AP25">
        <v>0</v>
      </c>
      <c r="AQ25">
        <v>3744</v>
      </c>
      <c r="AR25">
        <v>57557</v>
      </c>
      <c r="AS25">
        <v>913</v>
      </c>
      <c r="AT25">
        <v>0</v>
      </c>
      <c r="AU25">
        <v>0</v>
      </c>
      <c r="AV25">
        <v>23</v>
      </c>
      <c r="AW25">
        <v>0</v>
      </c>
      <c r="AX25">
        <v>0</v>
      </c>
      <c r="AY25">
        <v>0</v>
      </c>
      <c r="AZ25">
        <v>0</v>
      </c>
      <c r="BB25">
        <v>0</v>
      </c>
      <c r="BC25">
        <v>1897</v>
      </c>
      <c r="BD25">
        <v>62839</v>
      </c>
      <c r="BE25">
        <v>1017</v>
      </c>
      <c r="BF25">
        <v>53925</v>
      </c>
      <c r="BG25">
        <v>8447</v>
      </c>
      <c r="BH25">
        <v>16950</v>
      </c>
      <c r="BJ25">
        <v>0</v>
      </c>
      <c r="BL25">
        <v>0</v>
      </c>
      <c r="BM25">
        <v>0</v>
      </c>
      <c r="BN25">
        <v>1642.5</v>
      </c>
      <c r="BO25">
        <v>0</v>
      </c>
      <c r="BP25">
        <v>0</v>
      </c>
      <c r="BQ25">
        <v>0</v>
      </c>
      <c r="BR25">
        <v>3565.4</v>
      </c>
      <c r="BT25">
        <f>244.9*30</f>
        <v>7347</v>
      </c>
      <c r="BV25">
        <v>0</v>
      </c>
      <c r="BW25">
        <v>0</v>
      </c>
      <c r="BY25">
        <v>14846</v>
      </c>
      <c r="BZ25">
        <v>0</v>
      </c>
      <c r="CA25">
        <v>2304</v>
      </c>
      <c r="CB25">
        <v>0</v>
      </c>
      <c r="CD25">
        <v>0</v>
      </c>
      <c r="CE25">
        <v>0</v>
      </c>
      <c r="CF25">
        <v>0</v>
      </c>
      <c r="CG25">
        <v>0</v>
      </c>
      <c r="CH25" s="1061">
        <v>273802</v>
      </c>
      <c r="CI25" s="1061">
        <v>142360</v>
      </c>
      <c r="CJ25" s="1061">
        <v>23302</v>
      </c>
      <c r="CK25" s="1061">
        <v>159750</v>
      </c>
      <c r="CL25" s="1061">
        <v>152257</v>
      </c>
      <c r="CM25" s="1061">
        <v>81260</v>
      </c>
      <c r="CN25" s="1061">
        <v>427654</v>
      </c>
      <c r="CO25" s="1061">
        <v>2317192</v>
      </c>
      <c r="CP25" s="1062">
        <v>16112</v>
      </c>
      <c r="CQ25" s="1062">
        <v>212.05</v>
      </c>
      <c r="CR25" s="1062">
        <v>5832</v>
      </c>
      <c r="CS25" s="1062">
        <v>28307</v>
      </c>
      <c r="CT25" s="1062">
        <v>19150</v>
      </c>
      <c r="CU25" s="1062">
        <v>326</v>
      </c>
      <c r="CV25" s="1063"/>
      <c r="CW25" s="1062">
        <v>2596</v>
      </c>
      <c r="CX25" s="1062">
        <v>0</v>
      </c>
      <c r="CY25" s="1062">
        <v>0</v>
      </c>
      <c r="CZ25" s="1062">
        <v>0</v>
      </c>
    </row>
    <row r="26" spans="1:104">
      <c r="A26" s="296">
        <v>24</v>
      </c>
      <c r="B26" s="503" t="str">
        <f>'Data Entry - CA2'!A232</f>
        <v>Santa Fe College</v>
      </c>
      <c r="D26">
        <v>0</v>
      </c>
      <c r="E26">
        <v>0</v>
      </c>
      <c r="F26">
        <v>122</v>
      </c>
      <c r="G26">
        <v>0</v>
      </c>
      <c r="H26">
        <v>6271</v>
      </c>
      <c r="I26">
        <v>0</v>
      </c>
      <c r="J26">
        <v>0</v>
      </c>
      <c r="K26">
        <v>0</v>
      </c>
      <c r="L26">
        <v>0</v>
      </c>
      <c r="M26">
        <v>986</v>
      </c>
      <c r="N26">
        <v>5250</v>
      </c>
      <c r="O26">
        <v>1980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12</v>
      </c>
      <c r="Y26">
        <v>0</v>
      </c>
      <c r="Z26">
        <v>0</v>
      </c>
      <c r="AA26">
        <v>0</v>
      </c>
      <c r="AC26">
        <v>0</v>
      </c>
      <c r="AD26">
        <v>0</v>
      </c>
      <c r="AE26">
        <v>13687</v>
      </c>
      <c r="AF26">
        <v>0</v>
      </c>
      <c r="AG26">
        <v>0</v>
      </c>
      <c r="AH26">
        <v>19315</v>
      </c>
      <c r="AI26">
        <v>15244</v>
      </c>
      <c r="AJ26">
        <v>5578</v>
      </c>
      <c r="AK26">
        <v>17213</v>
      </c>
      <c r="AL26">
        <v>1134</v>
      </c>
      <c r="AM26">
        <v>0</v>
      </c>
      <c r="AN26">
        <v>0</v>
      </c>
      <c r="AO26">
        <v>47595</v>
      </c>
      <c r="AP26">
        <v>0</v>
      </c>
      <c r="AQ26">
        <v>19906</v>
      </c>
      <c r="AR26">
        <v>36524</v>
      </c>
      <c r="AS26">
        <v>29986</v>
      </c>
      <c r="AT26">
        <v>0</v>
      </c>
      <c r="AU26">
        <v>0</v>
      </c>
      <c r="AV26">
        <v>0</v>
      </c>
      <c r="AW26">
        <v>144</v>
      </c>
      <c r="AX26">
        <v>0</v>
      </c>
      <c r="AY26">
        <v>0</v>
      </c>
      <c r="AZ26">
        <v>141</v>
      </c>
      <c r="BB26">
        <v>2595</v>
      </c>
      <c r="BC26">
        <v>0</v>
      </c>
      <c r="BD26">
        <v>41530</v>
      </c>
      <c r="BE26">
        <v>784</v>
      </c>
      <c r="BF26">
        <v>21148</v>
      </c>
      <c r="BG26">
        <v>4934</v>
      </c>
      <c r="BH26">
        <v>852</v>
      </c>
      <c r="BJ26">
        <v>105</v>
      </c>
      <c r="BL26">
        <v>0</v>
      </c>
      <c r="BM26">
        <v>0</v>
      </c>
      <c r="BN26">
        <v>2447.1999999999998</v>
      </c>
      <c r="BO26">
        <v>0</v>
      </c>
      <c r="BP26">
        <v>0</v>
      </c>
      <c r="BQ26">
        <v>2819.6</v>
      </c>
      <c r="BR26">
        <v>1372</v>
      </c>
      <c r="BT26">
        <f>19.5*30</f>
        <v>585</v>
      </c>
      <c r="BV26">
        <v>1738.2</v>
      </c>
      <c r="BW26">
        <v>13994.2</v>
      </c>
      <c r="BY26">
        <v>8996</v>
      </c>
      <c r="BZ26">
        <v>0</v>
      </c>
      <c r="CA26">
        <v>1176</v>
      </c>
      <c r="CB26">
        <v>0</v>
      </c>
      <c r="CD26">
        <v>1781</v>
      </c>
      <c r="CE26">
        <v>0</v>
      </c>
      <c r="CF26">
        <v>74</v>
      </c>
      <c r="CG26">
        <v>1450.1</v>
      </c>
      <c r="CH26" s="1061">
        <v>141734</v>
      </c>
      <c r="CI26" s="1061">
        <v>80385</v>
      </c>
      <c r="CJ26" s="1061">
        <v>27859</v>
      </c>
      <c r="CK26" s="1061">
        <v>132597</v>
      </c>
      <c r="CL26" s="1061">
        <v>46977</v>
      </c>
      <c r="CM26" s="1061">
        <v>36240</v>
      </c>
      <c r="CN26" s="1061">
        <v>155227</v>
      </c>
      <c r="CO26" s="1061">
        <v>958072</v>
      </c>
      <c r="CP26" s="1062">
        <v>6712</v>
      </c>
      <c r="CQ26" s="1062">
        <v>153.29</v>
      </c>
      <c r="CR26" s="1062">
        <v>1181</v>
      </c>
      <c r="CS26" s="1062">
        <v>15518</v>
      </c>
      <c r="CT26" s="1062">
        <v>8294</v>
      </c>
      <c r="CU26" s="1062">
        <v>429</v>
      </c>
      <c r="CV26" s="1063"/>
      <c r="CW26" s="1062">
        <v>1387</v>
      </c>
      <c r="CX26" s="1062">
        <v>769</v>
      </c>
      <c r="CY26" s="1062">
        <v>292</v>
      </c>
      <c r="CZ26" s="1062">
        <v>15</v>
      </c>
    </row>
    <row r="27" spans="1:104">
      <c r="A27" s="296">
        <v>25</v>
      </c>
      <c r="B27" s="503" t="str">
        <f>'Data Entry - CA2'!A233</f>
        <v>Seminole State College of Florida</v>
      </c>
      <c r="D27">
        <v>0</v>
      </c>
      <c r="E27">
        <v>3319</v>
      </c>
      <c r="F27">
        <v>0</v>
      </c>
      <c r="G27">
        <v>0</v>
      </c>
      <c r="H27">
        <v>8125</v>
      </c>
      <c r="I27">
        <v>0</v>
      </c>
      <c r="J27">
        <v>0</v>
      </c>
      <c r="K27">
        <v>0</v>
      </c>
      <c r="L27">
        <v>0</v>
      </c>
      <c r="M27">
        <v>0</v>
      </c>
      <c r="N27">
        <v>10356</v>
      </c>
      <c r="O27">
        <v>7668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C27">
        <v>0</v>
      </c>
      <c r="AD27">
        <v>0</v>
      </c>
      <c r="AE27">
        <v>22349</v>
      </c>
      <c r="AF27">
        <v>0</v>
      </c>
      <c r="AG27">
        <v>0</v>
      </c>
      <c r="AH27">
        <v>19244</v>
      </c>
      <c r="AI27">
        <v>8467</v>
      </c>
      <c r="AJ27">
        <v>3582</v>
      </c>
      <c r="AK27">
        <v>29150</v>
      </c>
      <c r="AL27">
        <v>3288</v>
      </c>
      <c r="AM27">
        <v>0</v>
      </c>
      <c r="AN27">
        <v>0</v>
      </c>
      <c r="AO27">
        <v>45631</v>
      </c>
      <c r="AP27">
        <v>0</v>
      </c>
      <c r="AQ27">
        <v>13590</v>
      </c>
      <c r="AR27">
        <v>26621</v>
      </c>
      <c r="AS27">
        <v>11799</v>
      </c>
      <c r="AT27">
        <v>0</v>
      </c>
      <c r="AU27">
        <v>0</v>
      </c>
      <c r="AV27">
        <v>221</v>
      </c>
      <c r="AW27">
        <v>26</v>
      </c>
      <c r="AX27">
        <v>0</v>
      </c>
      <c r="AY27">
        <v>0</v>
      </c>
      <c r="AZ27">
        <v>21880</v>
      </c>
      <c r="BB27">
        <v>0</v>
      </c>
      <c r="BC27">
        <v>1611</v>
      </c>
      <c r="BD27">
        <v>19686</v>
      </c>
      <c r="BE27">
        <v>10309</v>
      </c>
      <c r="BF27">
        <v>27043</v>
      </c>
      <c r="BG27">
        <v>18728</v>
      </c>
      <c r="BH27">
        <v>11570</v>
      </c>
      <c r="BJ27">
        <v>2109</v>
      </c>
      <c r="BL27">
        <v>0</v>
      </c>
      <c r="BM27">
        <v>0</v>
      </c>
      <c r="BN27">
        <v>0</v>
      </c>
      <c r="BO27">
        <v>0</v>
      </c>
      <c r="BP27">
        <v>52.5</v>
      </c>
      <c r="BQ27">
        <v>2356.6999999999998</v>
      </c>
      <c r="BR27">
        <v>5419.6</v>
      </c>
      <c r="BT27">
        <f>22*30</f>
        <v>660</v>
      </c>
      <c r="BV27">
        <v>2291</v>
      </c>
      <c r="BW27">
        <v>25629.3</v>
      </c>
      <c r="BY27">
        <v>7498</v>
      </c>
      <c r="BZ27">
        <v>0</v>
      </c>
      <c r="CA27">
        <v>624</v>
      </c>
      <c r="CB27">
        <v>0</v>
      </c>
      <c r="CD27">
        <v>3612.6</v>
      </c>
      <c r="CE27">
        <v>3709.1</v>
      </c>
      <c r="CF27">
        <v>1459.1</v>
      </c>
      <c r="CG27">
        <v>8354.6</v>
      </c>
      <c r="CH27" s="1061">
        <v>156106</v>
      </c>
      <c r="CI27" s="1061">
        <v>75307</v>
      </c>
      <c r="CJ27" s="1061">
        <v>14365</v>
      </c>
      <c r="CK27" s="1061">
        <v>125747</v>
      </c>
      <c r="CL27" s="1061">
        <v>67465</v>
      </c>
      <c r="CM27" s="1061">
        <v>44587</v>
      </c>
      <c r="CN27" s="1061">
        <v>178744</v>
      </c>
      <c r="CO27" s="1061">
        <v>1156178</v>
      </c>
      <c r="CP27" s="1062">
        <v>10092</v>
      </c>
      <c r="CQ27" s="1062">
        <v>137.53</v>
      </c>
      <c r="CR27" s="1062">
        <v>2488</v>
      </c>
      <c r="CS27" s="1062">
        <v>18367</v>
      </c>
      <c r="CT27" s="1062">
        <v>11705</v>
      </c>
      <c r="CU27" s="1062">
        <v>567</v>
      </c>
      <c r="CV27" s="1063"/>
      <c r="CW27" s="1062">
        <v>1589</v>
      </c>
      <c r="CX27" s="1062">
        <v>2882</v>
      </c>
      <c r="CY27" s="1062">
        <v>532</v>
      </c>
      <c r="CZ27" s="1062">
        <v>158</v>
      </c>
    </row>
    <row r="28" spans="1:104">
      <c r="A28" s="296">
        <v>26</v>
      </c>
      <c r="B28" s="503" t="str">
        <f>'Data Entry - CA2'!A234</f>
        <v>South Florida State College</v>
      </c>
      <c r="D28">
        <v>0</v>
      </c>
      <c r="E28">
        <v>0</v>
      </c>
      <c r="F28">
        <v>0</v>
      </c>
      <c r="G28">
        <v>0</v>
      </c>
      <c r="H28">
        <v>426</v>
      </c>
      <c r="I28">
        <v>0</v>
      </c>
      <c r="J28">
        <v>0</v>
      </c>
      <c r="K28">
        <v>0</v>
      </c>
      <c r="L28">
        <v>0</v>
      </c>
      <c r="M28">
        <v>732</v>
      </c>
      <c r="N28">
        <v>1209</v>
      </c>
      <c r="O28">
        <v>141</v>
      </c>
      <c r="P28">
        <v>0</v>
      </c>
      <c r="Q28">
        <v>0</v>
      </c>
      <c r="R28">
        <v>228</v>
      </c>
      <c r="S28">
        <v>0</v>
      </c>
      <c r="T28">
        <v>171</v>
      </c>
      <c r="U28">
        <v>0</v>
      </c>
      <c r="V28">
        <v>129</v>
      </c>
      <c r="W28">
        <v>0</v>
      </c>
      <c r="X28">
        <v>0</v>
      </c>
      <c r="Y28">
        <v>0</v>
      </c>
      <c r="Z28">
        <v>0</v>
      </c>
      <c r="AA28">
        <v>0</v>
      </c>
      <c r="AC28">
        <v>249</v>
      </c>
      <c r="AD28">
        <v>0</v>
      </c>
      <c r="AE28">
        <v>5381</v>
      </c>
      <c r="AF28">
        <v>721</v>
      </c>
      <c r="AG28">
        <v>5782</v>
      </c>
      <c r="AH28">
        <v>1926</v>
      </c>
      <c r="AI28">
        <v>633</v>
      </c>
      <c r="AJ28">
        <v>580</v>
      </c>
      <c r="AK28">
        <v>6283</v>
      </c>
      <c r="AL28">
        <v>563</v>
      </c>
      <c r="AM28">
        <v>3015</v>
      </c>
      <c r="AN28">
        <v>2622</v>
      </c>
      <c r="AO28">
        <v>6036</v>
      </c>
      <c r="AP28">
        <v>0</v>
      </c>
      <c r="AQ28">
        <v>3159</v>
      </c>
      <c r="AR28">
        <v>4071</v>
      </c>
      <c r="AS28">
        <v>0</v>
      </c>
      <c r="AT28">
        <v>0</v>
      </c>
      <c r="AU28">
        <v>192</v>
      </c>
      <c r="AV28">
        <v>3</v>
      </c>
      <c r="AW28">
        <v>0</v>
      </c>
      <c r="AX28">
        <v>324</v>
      </c>
      <c r="AY28">
        <v>0</v>
      </c>
      <c r="AZ28">
        <v>2370</v>
      </c>
      <c r="BB28">
        <v>0</v>
      </c>
      <c r="BC28">
        <v>0</v>
      </c>
      <c r="BD28">
        <v>0</v>
      </c>
      <c r="BE28">
        <v>0</v>
      </c>
      <c r="BF28">
        <v>66</v>
      </c>
      <c r="BG28">
        <v>0</v>
      </c>
      <c r="BH28">
        <v>0</v>
      </c>
      <c r="BJ28">
        <v>0</v>
      </c>
      <c r="BL28">
        <v>0</v>
      </c>
      <c r="BM28">
        <v>0</v>
      </c>
      <c r="BN28">
        <v>2276.6999999999998</v>
      </c>
      <c r="BO28">
        <v>358</v>
      </c>
      <c r="BP28">
        <v>579.79999999999995</v>
      </c>
      <c r="BQ28">
        <v>5086.6000000000004</v>
      </c>
      <c r="BR28">
        <v>1739.5</v>
      </c>
      <c r="BT28">
        <f>36.3*30</f>
        <v>1089</v>
      </c>
      <c r="BV28">
        <v>221.3</v>
      </c>
      <c r="BW28">
        <v>2436.6999999999998</v>
      </c>
      <c r="BY28">
        <v>573</v>
      </c>
      <c r="BZ28">
        <v>0</v>
      </c>
      <c r="CA28">
        <v>0</v>
      </c>
      <c r="CB28">
        <v>0</v>
      </c>
      <c r="CD28">
        <v>7179.4</v>
      </c>
      <c r="CE28">
        <v>0</v>
      </c>
      <c r="CF28">
        <v>223.6</v>
      </c>
      <c r="CG28">
        <v>3764.7</v>
      </c>
      <c r="CH28" s="1061">
        <v>71133</v>
      </c>
      <c r="CI28" s="1061">
        <v>41102</v>
      </c>
      <c r="CJ28" s="1061">
        <v>35870</v>
      </c>
      <c r="CK28" s="1061">
        <v>88198</v>
      </c>
      <c r="CL28" s="1061">
        <v>18487</v>
      </c>
      <c r="CM28" s="1061">
        <v>15386</v>
      </c>
      <c r="CN28" s="1061">
        <v>73955</v>
      </c>
      <c r="CO28" s="1061">
        <v>593766</v>
      </c>
      <c r="CP28" s="1062">
        <v>1860</v>
      </c>
      <c r="CQ28" s="1062">
        <v>42.86</v>
      </c>
      <c r="CR28" s="1062">
        <v>212</v>
      </c>
      <c r="CS28" s="1062">
        <v>3223</v>
      </c>
      <c r="CT28" s="1062">
        <v>9</v>
      </c>
      <c r="CU28" s="1062">
        <v>576</v>
      </c>
      <c r="CV28" s="1063"/>
      <c r="CW28" s="1062">
        <v>112</v>
      </c>
      <c r="CX28" s="1062">
        <v>1054</v>
      </c>
      <c r="CY28" s="1062">
        <v>56</v>
      </c>
      <c r="CZ28" s="1062">
        <v>0</v>
      </c>
    </row>
    <row r="29" spans="1:104">
      <c r="A29" s="296">
        <v>27</v>
      </c>
      <c r="B29" s="503" t="str">
        <f>'Data Entry - CA2'!A235</f>
        <v>Tallahassee Community College</v>
      </c>
      <c r="D29">
        <v>0</v>
      </c>
      <c r="E29">
        <v>0</v>
      </c>
      <c r="F29">
        <v>0</v>
      </c>
      <c r="G29">
        <v>0</v>
      </c>
      <c r="H29">
        <v>891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C29">
        <v>0</v>
      </c>
      <c r="AD29">
        <v>0</v>
      </c>
      <c r="AE29">
        <v>18587</v>
      </c>
      <c r="AF29">
        <v>0</v>
      </c>
      <c r="AG29">
        <v>0</v>
      </c>
      <c r="AH29">
        <v>15370</v>
      </c>
      <c r="AI29">
        <v>3472</v>
      </c>
      <c r="AJ29">
        <v>5660</v>
      </c>
      <c r="AK29">
        <v>1626</v>
      </c>
      <c r="AL29">
        <v>13444</v>
      </c>
      <c r="AM29">
        <v>0</v>
      </c>
      <c r="AN29">
        <v>5715</v>
      </c>
      <c r="AO29">
        <v>40069</v>
      </c>
      <c r="AP29">
        <v>0</v>
      </c>
      <c r="AQ29">
        <v>10587</v>
      </c>
      <c r="AR29">
        <v>33746</v>
      </c>
      <c r="AS29">
        <v>29280</v>
      </c>
      <c r="AT29">
        <v>4320</v>
      </c>
      <c r="AU29">
        <v>0</v>
      </c>
      <c r="AV29">
        <v>96</v>
      </c>
      <c r="AW29">
        <v>4</v>
      </c>
      <c r="AX29">
        <v>0</v>
      </c>
      <c r="AY29">
        <v>0</v>
      </c>
      <c r="AZ29">
        <v>34034</v>
      </c>
      <c r="BB29">
        <v>0</v>
      </c>
      <c r="BC29">
        <v>0</v>
      </c>
      <c r="BD29">
        <v>10952</v>
      </c>
      <c r="BE29">
        <v>3885</v>
      </c>
      <c r="BF29">
        <v>15320</v>
      </c>
      <c r="BG29">
        <v>0</v>
      </c>
      <c r="BH29">
        <v>4792</v>
      </c>
      <c r="BJ29">
        <v>0</v>
      </c>
      <c r="BL29">
        <v>0</v>
      </c>
      <c r="BM29">
        <v>0</v>
      </c>
      <c r="BN29">
        <v>108</v>
      </c>
      <c r="BO29">
        <v>0</v>
      </c>
      <c r="BP29">
        <v>0</v>
      </c>
      <c r="BQ29">
        <v>1021.9</v>
      </c>
      <c r="BR29">
        <v>7738.8</v>
      </c>
      <c r="BT29">
        <f>16.2*30</f>
        <v>486</v>
      </c>
      <c r="BV29">
        <v>169.3</v>
      </c>
      <c r="BW29">
        <v>330</v>
      </c>
      <c r="BY29">
        <v>6260</v>
      </c>
      <c r="BZ29">
        <v>0</v>
      </c>
      <c r="CA29">
        <v>0</v>
      </c>
      <c r="CB29">
        <v>0</v>
      </c>
      <c r="CD29">
        <v>808.2</v>
      </c>
      <c r="CE29">
        <v>0</v>
      </c>
      <c r="CF29">
        <v>1.3</v>
      </c>
      <c r="CG29">
        <v>330.5</v>
      </c>
      <c r="CH29" s="1061">
        <v>178560</v>
      </c>
      <c r="CI29" s="1061">
        <v>47427</v>
      </c>
      <c r="CJ29" s="1061">
        <v>53605</v>
      </c>
      <c r="CK29" s="1061">
        <v>72359</v>
      </c>
      <c r="CL29" s="1061">
        <v>66736</v>
      </c>
      <c r="CM29" s="1061">
        <v>95178</v>
      </c>
      <c r="CN29" s="1061">
        <v>180959</v>
      </c>
      <c r="CO29" s="1061">
        <v>1793208</v>
      </c>
      <c r="CP29" s="1062">
        <v>6744</v>
      </c>
      <c r="CQ29" s="1062">
        <v>55.47</v>
      </c>
      <c r="CR29" s="1062">
        <v>81</v>
      </c>
      <c r="CS29" s="1062">
        <v>15007</v>
      </c>
      <c r="CT29" s="1062">
        <v>4999</v>
      </c>
      <c r="CU29" s="1062">
        <v>549</v>
      </c>
      <c r="CV29" s="1063"/>
      <c r="CW29" s="1062">
        <v>880</v>
      </c>
      <c r="CX29" s="1062">
        <v>329</v>
      </c>
      <c r="CY29" s="1062">
        <v>29</v>
      </c>
      <c r="CZ29" s="1062">
        <v>0</v>
      </c>
    </row>
    <row r="30" spans="1:104">
      <c r="A30" s="296">
        <v>28</v>
      </c>
      <c r="B30" s="503" t="str">
        <f>'Data Entry - CA2'!A236</f>
        <v>Valencia College</v>
      </c>
      <c r="D30">
        <v>0</v>
      </c>
      <c r="E30">
        <v>0</v>
      </c>
      <c r="F30">
        <v>0</v>
      </c>
      <c r="G30">
        <v>2419</v>
      </c>
      <c r="H30">
        <v>6436</v>
      </c>
      <c r="I30">
        <v>0</v>
      </c>
      <c r="J30">
        <v>0</v>
      </c>
      <c r="K30">
        <v>0</v>
      </c>
      <c r="L30">
        <v>0</v>
      </c>
      <c r="M30">
        <v>0</v>
      </c>
      <c r="N30">
        <v>15339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C30">
        <v>0</v>
      </c>
      <c r="AD30">
        <v>4273</v>
      </c>
      <c r="AE30">
        <v>45796</v>
      </c>
      <c r="AF30">
        <v>1870</v>
      </c>
      <c r="AG30">
        <v>0</v>
      </c>
      <c r="AH30">
        <v>55230</v>
      </c>
      <c r="AI30">
        <v>34681</v>
      </c>
      <c r="AJ30">
        <v>20977</v>
      </c>
      <c r="AK30">
        <v>0</v>
      </c>
      <c r="AL30">
        <v>70656</v>
      </c>
      <c r="AM30">
        <v>0</v>
      </c>
      <c r="AN30">
        <v>0</v>
      </c>
      <c r="AO30">
        <v>135025</v>
      </c>
      <c r="AP30">
        <v>0</v>
      </c>
      <c r="AQ30">
        <v>30577</v>
      </c>
      <c r="AR30">
        <v>72191</v>
      </c>
      <c r="AS30">
        <v>146367</v>
      </c>
      <c r="AT30">
        <v>0</v>
      </c>
      <c r="AU30">
        <v>0</v>
      </c>
      <c r="AV30">
        <v>0</v>
      </c>
      <c r="AW30">
        <v>72</v>
      </c>
      <c r="AX30">
        <v>0</v>
      </c>
      <c r="AY30">
        <v>0</v>
      </c>
      <c r="AZ30">
        <v>63478</v>
      </c>
      <c r="BB30">
        <v>1594</v>
      </c>
      <c r="BC30">
        <v>9598</v>
      </c>
      <c r="BD30">
        <v>83019</v>
      </c>
      <c r="BE30">
        <v>3693</v>
      </c>
      <c r="BF30">
        <v>64018</v>
      </c>
      <c r="BG30">
        <v>68687</v>
      </c>
      <c r="BH30">
        <v>17942</v>
      </c>
      <c r="BJ30">
        <v>2133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7867.6</v>
      </c>
      <c r="BT30">
        <f>39.3*30</f>
        <v>1179</v>
      </c>
      <c r="BV30">
        <v>0</v>
      </c>
      <c r="BW30">
        <v>0</v>
      </c>
      <c r="BY30">
        <v>24892</v>
      </c>
      <c r="BZ30">
        <v>0</v>
      </c>
      <c r="CA30">
        <v>9456</v>
      </c>
      <c r="CB30">
        <v>0</v>
      </c>
      <c r="CD30">
        <v>0</v>
      </c>
      <c r="CE30">
        <v>0</v>
      </c>
      <c r="CF30">
        <v>0</v>
      </c>
      <c r="CG30">
        <v>0</v>
      </c>
      <c r="CH30" s="1061">
        <v>407221</v>
      </c>
      <c r="CI30" s="1061">
        <v>169849</v>
      </c>
      <c r="CJ30" s="1061">
        <v>37489</v>
      </c>
      <c r="CK30" s="1061">
        <v>159810</v>
      </c>
      <c r="CL30" s="1061">
        <v>83354</v>
      </c>
      <c r="CM30" s="1061">
        <v>64210</v>
      </c>
      <c r="CN30" s="1061">
        <v>330111</v>
      </c>
      <c r="CO30" s="1061">
        <v>2138344</v>
      </c>
      <c r="CP30" s="1062">
        <v>27530</v>
      </c>
      <c r="CQ30" s="1062">
        <v>325.91000000000003</v>
      </c>
      <c r="CR30" s="1062">
        <v>1993</v>
      </c>
      <c r="CS30" s="1062">
        <v>55543</v>
      </c>
      <c r="CT30" s="1062">
        <v>32209</v>
      </c>
      <c r="CU30" s="1062">
        <v>443</v>
      </c>
      <c r="CV30" s="1063"/>
      <c r="CW30" s="1062">
        <v>5522</v>
      </c>
      <c r="CX30" s="1062">
        <v>0</v>
      </c>
      <c r="CY30" s="1062">
        <v>0</v>
      </c>
      <c r="CZ30" s="1062">
        <v>173</v>
      </c>
    </row>
    <row r="31" spans="1:104">
      <c r="A31" s="502" t="s">
        <v>335</v>
      </c>
      <c r="B31">
        <v>1</v>
      </c>
      <c r="C31">
        <v>2</v>
      </c>
      <c r="D31">
        <v>3</v>
      </c>
      <c r="E31">
        <v>4</v>
      </c>
      <c r="F31">
        <v>5</v>
      </c>
      <c r="G31">
        <v>6</v>
      </c>
      <c r="H31">
        <v>7</v>
      </c>
      <c r="I31">
        <v>8</v>
      </c>
      <c r="J31">
        <v>9</v>
      </c>
      <c r="K31">
        <v>10</v>
      </c>
      <c r="L31">
        <v>11</v>
      </c>
      <c r="M31">
        <v>12</v>
      </c>
      <c r="N31">
        <v>13</v>
      </c>
      <c r="O31">
        <v>14</v>
      </c>
      <c r="P31">
        <v>15</v>
      </c>
      <c r="Q31">
        <v>16</v>
      </c>
      <c r="R31">
        <v>17</v>
      </c>
      <c r="S31">
        <v>18</v>
      </c>
      <c r="T31">
        <v>19</v>
      </c>
      <c r="U31">
        <v>20</v>
      </c>
      <c r="V31">
        <v>21</v>
      </c>
      <c r="W31">
        <v>22</v>
      </c>
      <c r="X31">
        <v>23</v>
      </c>
      <c r="Y31">
        <v>24</v>
      </c>
      <c r="Z31">
        <v>25</v>
      </c>
      <c r="AA31">
        <v>26</v>
      </c>
      <c r="AB31">
        <v>27</v>
      </c>
      <c r="AC31">
        <v>28</v>
      </c>
      <c r="AD31">
        <v>29</v>
      </c>
      <c r="AE31">
        <v>30</v>
      </c>
      <c r="AF31">
        <v>31</v>
      </c>
      <c r="AG31">
        <v>32</v>
      </c>
      <c r="AH31">
        <v>33</v>
      </c>
      <c r="AI31">
        <v>34</v>
      </c>
      <c r="AJ31">
        <v>35</v>
      </c>
      <c r="AK31">
        <v>36</v>
      </c>
      <c r="AL31">
        <v>37</v>
      </c>
      <c r="AM31">
        <v>38</v>
      </c>
      <c r="AN31">
        <v>39</v>
      </c>
      <c r="AO31">
        <v>40</v>
      </c>
      <c r="AP31">
        <v>41</v>
      </c>
      <c r="AQ31">
        <v>42</v>
      </c>
      <c r="AR31">
        <v>43</v>
      </c>
      <c r="AS31">
        <v>44</v>
      </c>
      <c r="AT31">
        <v>45</v>
      </c>
      <c r="AU31">
        <v>46</v>
      </c>
      <c r="AV31">
        <v>47</v>
      </c>
      <c r="AW31">
        <v>48</v>
      </c>
      <c r="AX31">
        <v>49</v>
      </c>
      <c r="AY31">
        <v>50</v>
      </c>
      <c r="AZ31">
        <v>51</v>
      </c>
      <c r="BA31">
        <v>52</v>
      </c>
      <c r="BB31">
        <v>53</v>
      </c>
      <c r="BC31">
        <v>54</v>
      </c>
      <c r="BD31">
        <v>55</v>
      </c>
      <c r="BE31">
        <v>56</v>
      </c>
      <c r="BF31">
        <v>57</v>
      </c>
      <c r="BG31">
        <v>58</v>
      </c>
      <c r="BH31">
        <v>59</v>
      </c>
      <c r="BI31">
        <v>60</v>
      </c>
      <c r="BJ31">
        <v>61</v>
      </c>
      <c r="BK31">
        <v>62</v>
      </c>
      <c r="BL31">
        <v>63</v>
      </c>
      <c r="BM31">
        <v>64</v>
      </c>
      <c r="BN31">
        <v>65</v>
      </c>
      <c r="BO31">
        <v>66</v>
      </c>
      <c r="BP31">
        <v>67</v>
      </c>
      <c r="BQ31">
        <v>68</v>
      </c>
      <c r="BR31">
        <v>69</v>
      </c>
      <c r="BS31">
        <v>70</v>
      </c>
      <c r="BT31">
        <v>71</v>
      </c>
      <c r="BU31">
        <v>72</v>
      </c>
      <c r="BV31">
        <v>73</v>
      </c>
      <c r="BW31">
        <v>74</v>
      </c>
      <c r="BX31">
        <v>75</v>
      </c>
      <c r="BY31">
        <v>76</v>
      </c>
      <c r="BZ31">
        <v>77</v>
      </c>
      <c r="CA31">
        <v>78</v>
      </c>
      <c r="CB31">
        <v>79</v>
      </c>
      <c r="CC31">
        <v>80</v>
      </c>
      <c r="CD31">
        <v>81</v>
      </c>
      <c r="CE31">
        <v>82</v>
      </c>
      <c r="CF31">
        <v>83</v>
      </c>
      <c r="CG31">
        <v>84</v>
      </c>
      <c r="CH31">
        <v>85</v>
      </c>
      <c r="CI31">
        <v>86</v>
      </c>
      <c r="CJ31">
        <v>87</v>
      </c>
      <c r="CK31">
        <v>88</v>
      </c>
      <c r="CL31">
        <v>89</v>
      </c>
      <c r="CM31">
        <v>90</v>
      </c>
      <c r="CN31">
        <v>91</v>
      </c>
      <c r="CO31">
        <v>92</v>
      </c>
      <c r="CP31">
        <v>93</v>
      </c>
      <c r="CQ31">
        <v>94</v>
      </c>
      <c r="CR31">
        <v>95</v>
      </c>
      <c r="CS31">
        <v>96</v>
      </c>
      <c r="CT31">
        <v>97</v>
      </c>
      <c r="CU31">
        <v>98</v>
      </c>
      <c r="CV31">
        <v>99</v>
      </c>
      <c r="CW31">
        <v>100</v>
      </c>
      <c r="CX31">
        <v>101</v>
      </c>
      <c r="CY31">
        <v>102</v>
      </c>
      <c r="CZ31">
        <v>103</v>
      </c>
    </row>
    <row r="32" spans="1:104">
      <c r="CH32" s="1001"/>
      <c r="CI32" s="1001"/>
      <c r="CJ32" s="1001"/>
      <c r="CK32" s="1001"/>
      <c r="CL32" s="1001"/>
      <c r="CM32" s="1001"/>
      <c r="CN32" s="1001"/>
      <c r="CO32" s="1001"/>
    </row>
    <row r="34" spans="86:93">
      <c r="CH34" s="997"/>
      <c r="CI34" s="997"/>
      <c r="CJ34" s="997"/>
      <c r="CK34" s="997"/>
      <c r="CL34" s="997"/>
      <c r="CM34" s="997"/>
      <c r="CN34" s="997"/>
      <c r="CO34" s="997"/>
    </row>
    <row r="62" spans="86:92">
      <c r="CH62" s="997"/>
      <c r="CI62" s="997"/>
      <c r="CJ62" s="997"/>
      <c r="CK62" s="997"/>
      <c r="CL62" s="997"/>
      <c r="CM62" s="997"/>
      <c r="CN62" s="997"/>
    </row>
    <row r="63" spans="86:92">
      <c r="CH63" s="997"/>
      <c r="CI63" s="997"/>
      <c r="CJ63" s="997"/>
      <c r="CK63" s="997"/>
      <c r="CL63" s="997"/>
      <c r="CM63" s="997"/>
      <c r="CN63" s="997"/>
    </row>
    <row r="64" spans="86:92">
      <c r="CH64" s="997"/>
      <c r="CI64" s="997"/>
      <c r="CJ64" s="997"/>
      <c r="CK64" s="997"/>
      <c r="CL64" s="997"/>
      <c r="CM64" s="997"/>
      <c r="CN64" s="997"/>
    </row>
    <row r="65" spans="86:92">
      <c r="CH65" s="997"/>
      <c r="CI65" s="997"/>
      <c r="CJ65" s="997"/>
      <c r="CK65" s="997"/>
      <c r="CL65" s="997"/>
      <c r="CM65" s="997"/>
      <c r="CN65" s="997"/>
    </row>
    <row r="66" spans="86:92">
      <c r="CH66" s="997"/>
      <c r="CI66" s="997"/>
      <c r="CJ66" s="997"/>
      <c r="CK66" s="997"/>
      <c r="CL66" s="997"/>
      <c r="CM66" s="997"/>
      <c r="CN66" s="997"/>
    </row>
    <row r="67" spans="86:92">
      <c r="CH67" s="997"/>
      <c r="CI67" s="997"/>
      <c r="CJ67" s="997"/>
      <c r="CK67" s="997"/>
      <c r="CL67" s="997"/>
      <c r="CM67" s="997"/>
      <c r="CN67" s="997"/>
    </row>
    <row r="68" spans="86:92">
      <c r="CH68" s="997"/>
      <c r="CI68" s="997"/>
      <c r="CJ68" s="997"/>
      <c r="CK68" s="997"/>
      <c r="CL68" s="997"/>
      <c r="CM68" s="997"/>
      <c r="CN68" s="997"/>
    </row>
    <row r="69" spans="86:92">
      <c r="CH69" s="997"/>
      <c r="CI69" s="997"/>
      <c r="CJ69" s="997"/>
      <c r="CK69" s="997"/>
      <c r="CL69" s="997"/>
      <c r="CM69" s="997"/>
      <c r="CN69" s="997"/>
    </row>
    <row r="70" spans="86:92">
      <c r="CH70" s="997"/>
      <c r="CI70" s="997"/>
      <c r="CJ70" s="997"/>
      <c r="CK70" s="997"/>
      <c r="CL70" s="997"/>
      <c r="CM70" s="997"/>
      <c r="CN70" s="997"/>
    </row>
    <row r="71" spans="86:92">
      <c r="CH71" s="997"/>
      <c r="CI71" s="997"/>
      <c r="CJ71" s="997"/>
      <c r="CK71" s="997"/>
      <c r="CL71" s="997"/>
      <c r="CM71" s="997"/>
      <c r="CN71" s="997"/>
    </row>
    <row r="72" spans="86:92">
      <c r="CH72" s="997"/>
      <c r="CI72" s="997"/>
      <c r="CJ72" s="997"/>
      <c r="CK72" s="997"/>
      <c r="CL72" s="997"/>
      <c r="CM72" s="997"/>
      <c r="CN72" s="997"/>
    </row>
    <row r="73" spans="86:92">
      <c r="CH73" s="997"/>
      <c r="CI73" s="997"/>
      <c r="CJ73" s="997"/>
      <c r="CK73" s="997"/>
      <c r="CL73" s="997"/>
      <c r="CM73" s="997"/>
      <c r="CN73" s="997"/>
    </row>
    <row r="74" spans="86:92">
      <c r="CH74" s="997"/>
      <c r="CI74" s="997"/>
      <c r="CJ74" s="997"/>
      <c r="CK74" s="997"/>
      <c r="CL74" s="997"/>
      <c r="CM74" s="997"/>
      <c r="CN74" s="997"/>
    </row>
    <row r="75" spans="86:92">
      <c r="CH75" s="997"/>
      <c r="CI75" s="997"/>
      <c r="CJ75" s="997"/>
      <c r="CK75" s="997"/>
      <c r="CL75" s="997"/>
      <c r="CM75" s="997"/>
      <c r="CN75" s="997"/>
    </row>
    <row r="76" spans="86:92">
      <c r="CH76" s="997"/>
      <c r="CI76" s="997"/>
      <c r="CJ76" s="997"/>
      <c r="CK76" s="997"/>
      <c r="CL76" s="997"/>
      <c r="CM76" s="997"/>
      <c r="CN76" s="997"/>
    </row>
    <row r="77" spans="86:92">
      <c r="CH77" s="997"/>
      <c r="CI77" s="997"/>
      <c r="CJ77" s="997"/>
      <c r="CK77" s="997"/>
      <c r="CL77" s="997"/>
      <c r="CM77" s="997"/>
      <c r="CN77" s="997"/>
    </row>
    <row r="78" spans="86:92">
      <c r="CH78" s="997"/>
      <c r="CI78" s="997"/>
      <c r="CJ78" s="997"/>
      <c r="CK78" s="997"/>
      <c r="CL78" s="997"/>
      <c r="CM78" s="997"/>
      <c r="CN78" s="997"/>
    </row>
    <row r="79" spans="86:92">
      <c r="CH79" s="997"/>
      <c r="CI79" s="997"/>
      <c r="CJ79" s="997"/>
      <c r="CK79" s="997"/>
      <c r="CL79" s="997"/>
      <c r="CM79" s="997"/>
      <c r="CN79" s="997"/>
    </row>
    <row r="80" spans="86:92">
      <c r="CH80" s="997"/>
      <c r="CI80" s="997"/>
      <c r="CJ80" s="997"/>
      <c r="CK80" s="997"/>
      <c r="CL80" s="997"/>
      <c r="CM80" s="997"/>
      <c r="CN80" s="997"/>
    </row>
    <row r="81" spans="86:92">
      <c r="CH81" s="997"/>
      <c r="CI81" s="997"/>
      <c r="CJ81" s="997"/>
      <c r="CK81" s="997"/>
      <c r="CL81" s="997"/>
      <c r="CM81" s="997"/>
      <c r="CN81" s="997"/>
    </row>
    <row r="82" spans="86:92">
      <c r="CH82" s="997"/>
      <c r="CI82" s="997"/>
      <c r="CJ82" s="997"/>
      <c r="CK82" s="997"/>
      <c r="CL82" s="997"/>
      <c r="CM82" s="997"/>
      <c r="CN82" s="997"/>
    </row>
    <row r="83" spans="86:92">
      <c r="CH83" s="997"/>
      <c r="CI83" s="997"/>
      <c r="CJ83" s="997"/>
      <c r="CK83" s="997"/>
      <c r="CL83" s="997"/>
      <c r="CM83" s="997"/>
      <c r="CN83" s="997"/>
    </row>
    <row r="84" spans="86:92">
      <c r="CH84" s="997"/>
      <c r="CI84" s="997"/>
      <c r="CJ84" s="997"/>
      <c r="CK84" s="997"/>
      <c r="CL84" s="997"/>
      <c r="CM84" s="997"/>
      <c r="CN84" s="997"/>
    </row>
    <row r="85" spans="86:92">
      <c r="CH85" s="997"/>
      <c r="CI85" s="997"/>
      <c r="CJ85" s="997"/>
      <c r="CK85" s="997"/>
      <c r="CL85" s="997"/>
      <c r="CM85" s="997"/>
      <c r="CN85" s="997"/>
    </row>
    <row r="86" spans="86:92">
      <c r="CH86" s="997"/>
      <c r="CI86" s="997"/>
      <c r="CJ86" s="997"/>
      <c r="CK86" s="997"/>
      <c r="CL86" s="997"/>
      <c r="CM86" s="997"/>
      <c r="CN86" s="997"/>
    </row>
    <row r="87" spans="86:92">
      <c r="CH87" s="997"/>
      <c r="CI87" s="997"/>
      <c r="CJ87" s="997"/>
      <c r="CK87" s="997"/>
      <c r="CL87" s="997"/>
      <c r="CM87" s="997"/>
      <c r="CN87" s="997"/>
    </row>
    <row r="88" spans="86:92">
      <c r="CH88" s="997"/>
      <c r="CI88" s="997"/>
      <c r="CJ88" s="997"/>
      <c r="CK88" s="997"/>
      <c r="CL88" s="997"/>
      <c r="CM88" s="997"/>
      <c r="CN88" s="997"/>
    </row>
    <row r="89" spans="86:92">
      <c r="CH89" s="997"/>
      <c r="CI89" s="997"/>
      <c r="CJ89" s="997"/>
      <c r="CK89" s="997"/>
      <c r="CL89" s="997"/>
      <c r="CM89" s="997"/>
      <c r="CN89" s="997"/>
    </row>
    <row r="90" spans="86:92">
      <c r="CH90" s="997"/>
      <c r="CI90" s="997"/>
      <c r="CJ90" s="997"/>
      <c r="CK90" s="997"/>
      <c r="CL90" s="997"/>
      <c r="CM90" s="997"/>
      <c r="CN90" s="997"/>
    </row>
    <row r="91" spans="86:92">
      <c r="CH91" s="997"/>
      <c r="CI91" s="997"/>
      <c r="CJ91" s="997"/>
      <c r="CK91" s="997"/>
      <c r="CL91" s="997"/>
      <c r="CM91" s="997"/>
      <c r="CN91" s="997"/>
    </row>
    <row r="92" spans="86:92">
      <c r="CH92" s="997"/>
      <c r="CI92" s="997"/>
      <c r="CJ92" s="997"/>
      <c r="CK92" s="997"/>
      <c r="CL92" s="997"/>
      <c r="CM92" s="997"/>
      <c r="CN92" s="997"/>
    </row>
  </sheetData>
  <pageMargins left="0.7" right="0.7" top="0.75" bottom="0.75" header="0.3" footer="0.3"/>
  <pageSetup scale="6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M236"/>
  <sheetViews>
    <sheetView zoomScale="80" zoomScaleNormal="80" zoomScaleSheetLayoutView="70" workbookViewId="0">
      <pane xSplit="1" ySplit="5" topLeftCell="B75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5"/>
  <cols>
    <col min="1" max="1" width="41.21875" bestFit="1" customWidth="1"/>
    <col min="2" max="11" width="15.77734375" customWidth="1"/>
    <col min="12" max="12" width="4.88671875" customWidth="1"/>
    <col min="13" max="13" width="20" customWidth="1"/>
  </cols>
  <sheetData>
    <row r="1" spans="1:13" ht="17.25" thickTop="1" thickBot="1">
      <c r="A1" s="91" t="s">
        <v>324</v>
      </c>
      <c r="B1" s="125"/>
      <c r="C1" s="1069"/>
      <c r="D1" s="1069"/>
      <c r="E1" s="1069"/>
      <c r="F1" s="1075"/>
      <c r="G1" s="151" t="s">
        <v>342</v>
      </c>
      <c r="H1" s="1069"/>
      <c r="I1" s="1069"/>
      <c r="J1" s="1069"/>
      <c r="K1" s="1070"/>
    </row>
    <row r="2" spans="1:13" ht="85.5" customHeight="1" thickTop="1" thickBot="1">
      <c r="A2" s="956" t="s">
        <v>418</v>
      </c>
      <c r="B2" s="1071"/>
      <c r="C2" s="1072"/>
      <c r="D2" s="1072"/>
      <c r="E2" s="1072"/>
      <c r="F2" s="1076"/>
      <c r="G2" s="1074" t="s">
        <v>325</v>
      </c>
      <c r="H2" s="1072"/>
      <c r="I2" s="1072"/>
      <c r="J2" s="1072"/>
      <c r="K2" s="1073"/>
      <c r="M2" s="957" t="s">
        <v>326</v>
      </c>
    </row>
    <row r="3" spans="1:13" ht="16.5" thickTop="1">
      <c r="A3" s="298" t="s">
        <v>597</v>
      </c>
      <c r="B3" s="103" t="s">
        <v>138</v>
      </c>
      <c r="C3" s="160"/>
      <c r="D3" s="160"/>
      <c r="E3" s="160"/>
      <c r="F3" s="160"/>
      <c r="G3" s="160"/>
      <c r="H3" s="160"/>
      <c r="I3" s="99"/>
      <c r="J3" s="99"/>
      <c r="K3" s="302" t="s">
        <v>136</v>
      </c>
      <c r="M3" s="381" t="s">
        <v>215</v>
      </c>
    </row>
    <row r="4" spans="1:13" ht="15.75">
      <c r="A4" s="102" t="s">
        <v>0</v>
      </c>
      <c r="B4" s="112" t="s">
        <v>139</v>
      </c>
      <c r="C4" s="113"/>
      <c r="D4" s="120" t="s">
        <v>159</v>
      </c>
      <c r="E4" s="113"/>
      <c r="F4" s="120" t="s">
        <v>174</v>
      </c>
      <c r="G4" s="113"/>
      <c r="H4" s="115" t="s">
        <v>136</v>
      </c>
      <c r="I4" s="102" t="s">
        <v>184</v>
      </c>
      <c r="J4" s="102" t="s">
        <v>189</v>
      </c>
      <c r="K4" s="302" t="s">
        <v>191</v>
      </c>
      <c r="M4" s="382" t="s">
        <v>216</v>
      </c>
    </row>
    <row r="5" spans="1:13" ht="16.5" thickBot="1">
      <c r="A5" s="102" t="s">
        <v>323</v>
      </c>
      <c r="B5" s="115" t="s">
        <v>140</v>
      </c>
      <c r="C5" s="124" t="s">
        <v>151</v>
      </c>
      <c r="D5" s="124" t="s">
        <v>140</v>
      </c>
      <c r="E5" s="124" t="s">
        <v>151</v>
      </c>
      <c r="F5" s="124" t="s">
        <v>140</v>
      </c>
      <c r="G5" s="124" t="s">
        <v>151</v>
      </c>
      <c r="H5" s="102" t="s">
        <v>182</v>
      </c>
      <c r="I5" s="102" t="s">
        <v>185</v>
      </c>
      <c r="J5" s="102" t="s">
        <v>185</v>
      </c>
      <c r="K5" s="311" t="s">
        <v>192</v>
      </c>
      <c r="M5" s="382" t="s">
        <v>217</v>
      </c>
    </row>
    <row r="6" spans="1:13" ht="16.5" thickTop="1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307"/>
      <c r="M6" s="364"/>
    </row>
    <row r="7" spans="1:13" ht="15.75">
      <c r="A7" s="39" t="str">
        <f>'CA2 Detail'!A7</f>
        <v>UPPER LEVEL - BACCALAUREATE</v>
      </c>
      <c r="B7" s="103"/>
      <c r="C7" s="103"/>
      <c r="D7" s="103"/>
      <c r="E7" s="103"/>
      <c r="F7" s="103"/>
      <c r="G7" s="103"/>
      <c r="H7" s="103"/>
      <c r="I7" s="103"/>
      <c r="J7" s="103"/>
      <c r="K7" s="305"/>
      <c r="M7" s="365"/>
    </row>
    <row r="8" spans="1:13" ht="16.5" thickBot="1">
      <c r="A8" s="39" t="str">
        <f>'CA2 Detail'!A8</f>
        <v>1.1 UL ADVANCED &amp; PROFESSIONAL</v>
      </c>
      <c r="B8" s="103"/>
      <c r="C8" s="103"/>
      <c r="D8" s="103"/>
      <c r="E8" s="103"/>
      <c r="F8" s="103"/>
      <c r="G8" s="103"/>
      <c r="H8" s="103"/>
      <c r="I8" s="103"/>
      <c r="J8" s="103"/>
      <c r="K8" s="305"/>
      <c r="M8" s="366"/>
    </row>
    <row r="9" spans="1:13">
      <c r="A9" s="941" t="str">
        <f>'CA2 Detail'!A9</f>
        <v>1.11.01  Agric. &amp; Nat. Res.</v>
      </c>
      <c r="B9" s="319">
        <v>0</v>
      </c>
      <c r="C9" s="319">
        <v>0</v>
      </c>
      <c r="D9" s="319">
        <v>0</v>
      </c>
      <c r="E9" s="319">
        <v>0</v>
      </c>
      <c r="F9" s="319">
        <v>0</v>
      </c>
      <c r="G9" s="319">
        <v>0</v>
      </c>
      <c r="H9" s="383">
        <f t="shared" ref="H9:H32" si="0">SUM(B9:G9)</f>
        <v>0</v>
      </c>
      <c r="I9" s="319">
        <v>0</v>
      </c>
      <c r="J9" s="319">
        <v>0</v>
      </c>
      <c r="K9" s="386">
        <f t="shared" ref="K9:K32" si="1">SUM(H9:J9)</f>
        <v>0</v>
      </c>
      <c r="M9" s="349">
        <v>0</v>
      </c>
    </row>
    <row r="10" spans="1:13">
      <c r="A10" s="942" t="str">
        <f>'CA2 Detail'!A10</f>
        <v>1.11.02  Archit. &amp; Environ.</v>
      </c>
      <c r="B10" s="297">
        <v>0</v>
      </c>
      <c r="C10" s="297">
        <v>0</v>
      </c>
      <c r="D10" s="297">
        <v>0</v>
      </c>
      <c r="E10" s="297">
        <v>0</v>
      </c>
      <c r="F10" s="297">
        <v>0</v>
      </c>
      <c r="G10" s="297">
        <v>0</v>
      </c>
      <c r="H10" s="384">
        <f t="shared" si="0"/>
        <v>0</v>
      </c>
      <c r="I10" s="297">
        <v>0</v>
      </c>
      <c r="J10" s="297">
        <v>0</v>
      </c>
      <c r="K10" s="387">
        <f t="shared" si="1"/>
        <v>0</v>
      </c>
      <c r="M10" s="350">
        <v>0</v>
      </c>
    </row>
    <row r="11" spans="1:13">
      <c r="A11" s="942" t="str">
        <f>'CA2 Detail'!A11</f>
        <v>1.11.04  Biological Science</v>
      </c>
      <c r="B11" s="297">
        <v>0</v>
      </c>
      <c r="C11" s="297">
        <v>0</v>
      </c>
      <c r="D11" s="297">
        <v>0</v>
      </c>
      <c r="E11" s="297">
        <v>0</v>
      </c>
      <c r="F11" s="297">
        <v>0</v>
      </c>
      <c r="G11" s="297">
        <v>0</v>
      </c>
      <c r="H11" s="384">
        <f t="shared" si="0"/>
        <v>0</v>
      </c>
      <c r="I11" s="297">
        <v>0</v>
      </c>
      <c r="J11" s="297">
        <v>0</v>
      </c>
      <c r="K11" s="387">
        <f t="shared" si="1"/>
        <v>0</v>
      </c>
      <c r="M11" s="350">
        <v>0</v>
      </c>
    </row>
    <row r="12" spans="1:13">
      <c r="A12" s="942" t="str">
        <f>'CA2 Detail'!A12</f>
        <v>1.11.09  Engineering</v>
      </c>
      <c r="B12" s="297">
        <v>0</v>
      </c>
      <c r="C12" s="297">
        <v>0</v>
      </c>
      <c r="D12" s="297">
        <v>0</v>
      </c>
      <c r="E12" s="297">
        <v>0</v>
      </c>
      <c r="F12" s="297">
        <v>0</v>
      </c>
      <c r="G12" s="297">
        <v>0</v>
      </c>
      <c r="H12" s="384">
        <f t="shared" si="0"/>
        <v>0</v>
      </c>
      <c r="I12" s="297">
        <v>0</v>
      </c>
      <c r="J12" s="297">
        <v>0</v>
      </c>
      <c r="K12" s="387">
        <f t="shared" si="1"/>
        <v>0</v>
      </c>
      <c r="M12" s="350">
        <v>0</v>
      </c>
    </row>
    <row r="13" spans="1:13">
      <c r="A13" s="942" t="str">
        <f>'CA2 Detail'!A13</f>
        <v>1.11.12  Health Professions</v>
      </c>
      <c r="B13" s="297">
        <v>0</v>
      </c>
      <c r="C13" s="297">
        <v>0</v>
      </c>
      <c r="D13" s="297">
        <v>0</v>
      </c>
      <c r="E13" s="297">
        <v>0</v>
      </c>
      <c r="F13" s="297">
        <v>0</v>
      </c>
      <c r="G13" s="297">
        <v>0</v>
      </c>
      <c r="H13" s="384">
        <f t="shared" si="0"/>
        <v>0</v>
      </c>
      <c r="I13" s="297">
        <v>0</v>
      </c>
      <c r="J13" s="297">
        <v>0</v>
      </c>
      <c r="K13" s="387">
        <f t="shared" si="1"/>
        <v>0</v>
      </c>
      <c r="M13" s="350">
        <v>0</v>
      </c>
    </row>
    <row r="14" spans="1:13">
      <c r="A14" s="942" t="str">
        <f>'CA2 Detail'!A14</f>
        <v>1.11.19  Physical Sciences</v>
      </c>
      <c r="B14" s="297">
        <v>0</v>
      </c>
      <c r="C14" s="297">
        <v>0</v>
      </c>
      <c r="D14" s="297">
        <v>0</v>
      </c>
      <c r="E14" s="297">
        <v>0</v>
      </c>
      <c r="F14" s="297">
        <v>0</v>
      </c>
      <c r="G14" s="297">
        <v>0</v>
      </c>
      <c r="H14" s="384">
        <f t="shared" si="0"/>
        <v>0</v>
      </c>
      <c r="I14" s="297">
        <v>0</v>
      </c>
      <c r="J14" s="297">
        <v>0</v>
      </c>
      <c r="K14" s="387">
        <f t="shared" si="1"/>
        <v>0</v>
      </c>
      <c r="M14" s="350">
        <v>0</v>
      </c>
    </row>
    <row r="15" spans="1:13">
      <c r="A15" s="942" t="str">
        <f>'CA2 Detail'!A15</f>
        <v>1.12.10  Fine &amp; Applied Arts</v>
      </c>
      <c r="B15" s="297">
        <v>0</v>
      </c>
      <c r="C15" s="297">
        <v>0</v>
      </c>
      <c r="D15" s="297">
        <v>0</v>
      </c>
      <c r="E15" s="297">
        <v>0</v>
      </c>
      <c r="F15" s="297">
        <v>0</v>
      </c>
      <c r="G15" s="297">
        <v>0</v>
      </c>
      <c r="H15" s="384">
        <f t="shared" si="0"/>
        <v>0</v>
      </c>
      <c r="I15" s="297">
        <v>0</v>
      </c>
      <c r="J15" s="297">
        <v>0</v>
      </c>
      <c r="K15" s="387">
        <f t="shared" si="1"/>
        <v>0</v>
      </c>
      <c r="M15" s="350">
        <v>0</v>
      </c>
    </row>
    <row r="16" spans="1:13">
      <c r="A16" s="942" t="str">
        <f>'CA2 Detail'!A16</f>
        <v>1.13.11  Foreign Languages</v>
      </c>
      <c r="B16" s="297">
        <v>0</v>
      </c>
      <c r="C16" s="297">
        <v>0</v>
      </c>
      <c r="D16" s="297">
        <v>0</v>
      </c>
      <c r="E16" s="297">
        <v>0</v>
      </c>
      <c r="F16" s="297">
        <v>0</v>
      </c>
      <c r="G16" s="297">
        <v>0</v>
      </c>
      <c r="H16" s="384">
        <f t="shared" si="0"/>
        <v>0</v>
      </c>
      <c r="I16" s="297">
        <v>0</v>
      </c>
      <c r="J16" s="297">
        <v>0</v>
      </c>
      <c r="K16" s="387">
        <f t="shared" si="1"/>
        <v>0</v>
      </c>
      <c r="M16" s="350">
        <v>0</v>
      </c>
    </row>
    <row r="17" spans="1:13">
      <c r="A17" s="942" t="str">
        <f>'CA2 Detail'!A17</f>
        <v>1.13.15  Letters</v>
      </c>
      <c r="B17" s="297">
        <v>0</v>
      </c>
      <c r="C17" s="297">
        <v>0</v>
      </c>
      <c r="D17" s="297">
        <v>0</v>
      </c>
      <c r="E17" s="297">
        <v>0</v>
      </c>
      <c r="F17" s="297">
        <v>0</v>
      </c>
      <c r="G17" s="297">
        <v>0</v>
      </c>
      <c r="H17" s="384">
        <f t="shared" si="0"/>
        <v>0</v>
      </c>
      <c r="I17" s="297">
        <v>0</v>
      </c>
      <c r="J17" s="297">
        <v>0</v>
      </c>
      <c r="K17" s="387">
        <f t="shared" si="1"/>
        <v>0</v>
      </c>
      <c r="M17" s="350">
        <v>0</v>
      </c>
    </row>
    <row r="18" spans="1:13">
      <c r="A18" s="942" t="str">
        <f>'CA2 Detail'!A18</f>
        <v>1.14.08  Education</v>
      </c>
      <c r="B18" s="297">
        <v>0</v>
      </c>
      <c r="C18" s="297">
        <v>0</v>
      </c>
      <c r="D18" s="297">
        <v>0</v>
      </c>
      <c r="E18" s="297">
        <v>0</v>
      </c>
      <c r="F18" s="297">
        <v>0</v>
      </c>
      <c r="G18" s="297">
        <v>0</v>
      </c>
      <c r="H18" s="384">
        <f t="shared" si="0"/>
        <v>0</v>
      </c>
      <c r="I18" s="297">
        <v>0</v>
      </c>
      <c r="J18" s="297">
        <v>0</v>
      </c>
      <c r="K18" s="387">
        <f t="shared" si="1"/>
        <v>0</v>
      </c>
      <c r="M18" s="350">
        <v>0</v>
      </c>
    </row>
    <row r="19" spans="1:13">
      <c r="A19" s="942" t="str">
        <f>'CA2 Detail'!A19</f>
        <v>1.15.05  Business &amp; Management</v>
      </c>
      <c r="B19" s="297">
        <v>0</v>
      </c>
      <c r="C19" s="297">
        <v>0</v>
      </c>
      <c r="D19" s="297">
        <v>0</v>
      </c>
      <c r="E19" s="297">
        <v>0</v>
      </c>
      <c r="F19" s="297">
        <v>0</v>
      </c>
      <c r="G19" s="297">
        <v>0</v>
      </c>
      <c r="H19" s="384">
        <f t="shared" si="0"/>
        <v>0</v>
      </c>
      <c r="I19" s="297">
        <v>0</v>
      </c>
      <c r="J19" s="297">
        <v>0</v>
      </c>
      <c r="K19" s="387">
        <f t="shared" si="1"/>
        <v>0</v>
      </c>
      <c r="M19" s="350">
        <v>0</v>
      </c>
    </row>
    <row r="20" spans="1:13">
      <c r="A20" s="942" t="str">
        <f>'CA2 Detail'!A20</f>
        <v>1.16.07  Computer &amp; Infor. Sci.</v>
      </c>
      <c r="B20" s="297">
        <v>0</v>
      </c>
      <c r="C20" s="297">
        <v>0</v>
      </c>
      <c r="D20" s="297">
        <v>0</v>
      </c>
      <c r="E20" s="297">
        <v>0</v>
      </c>
      <c r="F20" s="297">
        <v>0</v>
      </c>
      <c r="G20" s="297">
        <v>0</v>
      </c>
      <c r="H20" s="384">
        <f t="shared" si="0"/>
        <v>0</v>
      </c>
      <c r="I20" s="297">
        <v>0</v>
      </c>
      <c r="J20" s="297">
        <v>0</v>
      </c>
      <c r="K20" s="387">
        <f t="shared" si="1"/>
        <v>0</v>
      </c>
      <c r="M20" s="350">
        <v>0</v>
      </c>
    </row>
    <row r="21" spans="1:13">
      <c r="A21" s="942" t="str">
        <f>'CA2 Detail'!A21</f>
        <v>1.16.17  Mathematics</v>
      </c>
      <c r="B21" s="297">
        <v>0</v>
      </c>
      <c r="C21" s="297">
        <v>0</v>
      </c>
      <c r="D21" s="297">
        <v>0</v>
      </c>
      <c r="E21" s="297">
        <v>0</v>
      </c>
      <c r="F21" s="297">
        <v>0</v>
      </c>
      <c r="G21" s="297">
        <v>0</v>
      </c>
      <c r="H21" s="384">
        <f t="shared" si="0"/>
        <v>0</v>
      </c>
      <c r="I21" s="297">
        <v>0</v>
      </c>
      <c r="J21" s="297">
        <v>0</v>
      </c>
      <c r="K21" s="387">
        <f t="shared" si="1"/>
        <v>0</v>
      </c>
      <c r="M21" s="350">
        <v>0</v>
      </c>
    </row>
    <row r="22" spans="1:13">
      <c r="A22" s="942" t="str">
        <f>'CA2 Detail'!A22</f>
        <v>1.17.03  Area Studies</v>
      </c>
      <c r="B22" s="297">
        <v>0</v>
      </c>
      <c r="C22" s="297">
        <v>0</v>
      </c>
      <c r="D22" s="297">
        <v>0</v>
      </c>
      <c r="E22" s="297">
        <v>0</v>
      </c>
      <c r="F22" s="297">
        <v>0</v>
      </c>
      <c r="G22" s="297">
        <v>0</v>
      </c>
      <c r="H22" s="384">
        <f t="shared" si="0"/>
        <v>0</v>
      </c>
      <c r="I22" s="297">
        <v>0</v>
      </c>
      <c r="J22" s="297">
        <v>0</v>
      </c>
      <c r="K22" s="387">
        <f t="shared" si="1"/>
        <v>0</v>
      </c>
      <c r="M22" s="350">
        <v>0</v>
      </c>
    </row>
    <row r="23" spans="1:13">
      <c r="A23" s="942" t="str">
        <f>'CA2 Detail'!A23</f>
        <v>1.17.20  Psychology</v>
      </c>
      <c r="B23" s="297">
        <v>0</v>
      </c>
      <c r="C23" s="297">
        <v>0</v>
      </c>
      <c r="D23" s="297">
        <v>0</v>
      </c>
      <c r="E23" s="297">
        <v>0</v>
      </c>
      <c r="F23" s="297">
        <v>0</v>
      </c>
      <c r="G23" s="297">
        <v>0</v>
      </c>
      <c r="H23" s="384">
        <f t="shared" si="0"/>
        <v>0</v>
      </c>
      <c r="I23" s="297">
        <v>0</v>
      </c>
      <c r="J23" s="297">
        <v>0</v>
      </c>
      <c r="K23" s="387">
        <f t="shared" si="1"/>
        <v>0</v>
      </c>
      <c r="M23" s="350">
        <v>0</v>
      </c>
    </row>
    <row r="24" spans="1:13">
      <c r="A24" s="942" t="str">
        <f>'CA2 Detail'!A24</f>
        <v>1.17.22  Social Sciences</v>
      </c>
      <c r="B24" s="297">
        <v>0</v>
      </c>
      <c r="C24" s="297">
        <v>0</v>
      </c>
      <c r="D24" s="297">
        <v>0</v>
      </c>
      <c r="E24" s="297">
        <v>0</v>
      </c>
      <c r="F24" s="297">
        <v>0</v>
      </c>
      <c r="G24" s="297">
        <v>0</v>
      </c>
      <c r="H24" s="384">
        <f t="shared" si="0"/>
        <v>0</v>
      </c>
      <c r="I24" s="297">
        <v>0</v>
      </c>
      <c r="J24" s="297">
        <v>0</v>
      </c>
      <c r="K24" s="387">
        <f t="shared" si="1"/>
        <v>0</v>
      </c>
      <c r="M24" s="350">
        <v>0</v>
      </c>
    </row>
    <row r="25" spans="1:13">
      <c r="A25" s="942" t="str">
        <f>'CA2 Detail'!A25</f>
        <v>1.18.06  Communications</v>
      </c>
      <c r="B25" s="297">
        <v>0</v>
      </c>
      <c r="C25" s="297">
        <v>0</v>
      </c>
      <c r="D25" s="297">
        <v>0</v>
      </c>
      <c r="E25" s="297">
        <v>0</v>
      </c>
      <c r="F25" s="297">
        <v>0</v>
      </c>
      <c r="G25" s="297">
        <v>0</v>
      </c>
      <c r="H25" s="384">
        <f t="shared" si="0"/>
        <v>0</v>
      </c>
      <c r="I25" s="297">
        <v>0</v>
      </c>
      <c r="J25" s="297">
        <v>0</v>
      </c>
      <c r="K25" s="387">
        <f t="shared" si="1"/>
        <v>0</v>
      </c>
      <c r="M25" s="350">
        <v>0</v>
      </c>
    </row>
    <row r="26" spans="1:13">
      <c r="A26" s="942" t="str">
        <f>'CA2 Detail'!A26</f>
        <v>1.18.13  Home Economics</v>
      </c>
      <c r="B26" s="297">
        <v>0</v>
      </c>
      <c r="C26" s="297">
        <v>0</v>
      </c>
      <c r="D26" s="297">
        <v>0</v>
      </c>
      <c r="E26" s="297">
        <v>0</v>
      </c>
      <c r="F26" s="297">
        <v>0</v>
      </c>
      <c r="G26" s="297">
        <v>0</v>
      </c>
      <c r="H26" s="384">
        <f t="shared" si="0"/>
        <v>0</v>
      </c>
      <c r="I26" s="297">
        <v>0</v>
      </c>
      <c r="J26" s="297">
        <v>0</v>
      </c>
      <c r="K26" s="387">
        <f t="shared" si="1"/>
        <v>0</v>
      </c>
      <c r="M26" s="350">
        <v>0</v>
      </c>
    </row>
    <row r="27" spans="1:13">
      <c r="A27" s="942" t="str">
        <f>'CA2 Detail'!A27</f>
        <v>1.18.14  Law</v>
      </c>
      <c r="B27" s="297">
        <v>0</v>
      </c>
      <c r="C27" s="297">
        <v>0</v>
      </c>
      <c r="D27" s="297">
        <v>0</v>
      </c>
      <c r="E27" s="297">
        <v>0</v>
      </c>
      <c r="F27" s="297">
        <v>0</v>
      </c>
      <c r="G27" s="297">
        <v>0</v>
      </c>
      <c r="H27" s="384">
        <f t="shared" si="0"/>
        <v>0</v>
      </c>
      <c r="I27" s="297">
        <v>0</v>
      </c>
      <c r="J27" s="297">
        <v>0</v>
      </c>
      <c r="K27" s="387">
        <f t="shared" si="1"/>
        <v>0</v>
      </c>
      <c r="M27" s="350">
        <v>0</v>
      </c>
    </row>
    <row r="28" spans="1:13">
      <c r="A28" s="942" t="str">
        <f>'CA2 Detail'!A28</f>
        <v>1.18.16  Library Science</v>
      </c>
      <c r="B28" s="297">
        <v>0</v>
      </c>
      <c r="C28" s="297">
        <v>0</v>
      </c>
      <c r="D28" s="297">
        <v>0</v>
      </c>
      <c r="E28" s="297">
        <v>0</v>
      </c>
      <c r="F28" s="297">
        <v>0</v>
      </c>
      <c r="G28" s="297">
        <v>0</v>
      </c>
      <c r="H28" s="384">
        <f t="shared" si="0"/>
        <v>0</v>
      </c>
      <c r="I28" s="297">
        <v>0</v>
      </c>
      <c r="J28" s="297">
        <v>0</v>
      </c>
      <c r="K28" s="387">
        <f t="shared" si="1"/>
        <v>0</v>
      </c>
      <c r="M28" s="350">
        <v>0</v>
      </c>
    </row>
    <row r="29" spans="1:13">
      <c r="A29" s="942" t="str">
        <f>'CA2 Detail'!A29</f>
        <v>1.18.18  Military Science</v>
      </c>
      <c r="B29" s="297">
        <v>0</v>
      </c>
      <c r="C29" s="297">
        <v>0</v>
      </c>
      <c r="D29" s="297">
        <v>0</v>
      </c>
      <c r="E29" s="297">
        <v>0</v>
      </c>
      <c r="F29" s="297">
        <v>0</v>
      </c>
      <c r="G29" s="297">
        <v>0</v>
      </c>
      <c r="H29" s="384">
        <f t="shared" si="0"/>
        <v>0</v>
      </c>
      <c r="I29" s="297">
        <v>0</v>
      </c>
      <c r="J29" s="297">
        <v>0</v>
      </c>
      <c r="K29" s="387">
        <f t="shared" si="1"/>
        <v>0</v>
      </c>
      <c r="M29" s="350">
        <v>0</v>
      </c>
    </row>
    <row r="30" spans="1:13">
      <c r="A30" s="942" t="str">
        <f>'CA2 Detail'!A30</f>
        <v>1.18.21  Public Affairs</v>
      </c>
      <c r="B30" s="297">
        <v>0</v>
      </c>
      <c r="C30" s="297">
        <v>0</v>
      </c>
      <c r="D30" s="297">
        <v>0</v>
      </c>
      <c r="E30" s="297">
        <v>0</v>
      </c>
      <c r="F30" s="297">
        <v>0</v>
      </c>
      <c r="G30" s="297">
        <v>0</v>
      </c>
      <c r="H30" s="384">
        <f t="shared" si="0"/>
        <v>0</v>
      </c>
      <c r="I30" s="297">
        <v>0</v>
      </c>
      <c r="J30" s="297">
        <v>0</v>
      </c>
      <c r="K30" s="387">
        <f t="shared" si="1"/>
        <v>0</v>
      </c>
      <c r="M30" s="350">
        <v>0</v>
      </c>
    </row>
    <row r="31" spans="1:13">
      <c r="A31" s="942" t="str">
        <f>'CA2 Detail'!A31</f>
        <v>1.18.23  Theology</v>
      </c>
      <c r="B31" s="297">
        <v>0</v>
      </c>
      <c r="C31" s="297">
        <v>0</v>
      </c>
      <c r="D31" s="297">
        <v>0</v>
      </c>
      <c r="E31" s="297">
        <v>0</v>
      </c>
      <c r="F31" s="297">
        <v>0</v>
      </c>
      <c r="G31" s="297">
        <v>0</v>
      </c>
      <c r="H31" s="384">
        <f t="shared" si="0"/>
        <v>0</v>
      </c>
      <c r="I31" s="297">
        <v>0</v>
      </c>
      <c r="J31" s="297">
        <v>0</v>
      </c>
      <c r="K31" s="387">
        <f t="shared" si="1"/>
        <v>0</v>
      </c>
      <c r="M31" s="350">
        <v>0</v>
      </c>
    </row>
    <row r="32" spans="1:13" ht="15.75" thickBot="1">
      <c r="A32" s="943" t="str">
        <f>'CA2 Detail'!A32</f>
        <v>1.18.49  Interdisciplinary</v>
      </c>
      <c r="B32" s="320">
        <v>0</v>
      </c>
      <c r="C32" s="320">
        <v>0</v>
      </c>
      <c r="D32" s="320">
        <v>0</v>
      </c>
      <c r="E32" s="320">
        <v>0</v>
      </c>
      <c r="F32" s="320">
        <v>0</v>
      </c>
      <c r="G32" s="320">
        <v>0</v>
      </c>
      <c r="H32" s="385">
        <f t="shared" si="0"/>
        <v>0</v>
      </c>
      <c r="I32" s="320">
        <v>0</v>
      </c>
      <c r="J32" s="320">
        <v>0</v>
      </c>
      <c r="K32" s="388">
        <f t="shared" si="1"/>
        <v>0</v>
      </c>
      <c r="M32" s="335">
        <v>0</v>
      </c>
    </row>
    <row r="33" spans="1:13" ht="16.5" thickBot="1">
      <c r="A33" s="127"/>
      <c r="B33" s="337" t="s">
        <v>141</v>
      </c>
      <c r="C33" s="337" t="s">
        <v>141</v>
      </c>
      <c r="D33" s="337" t="s">
        <v>141</v>
      </c>
      <c r="E33" s="337" t="s">
        <v>141</v>
      </c>
      <c r="F33" s="337" t="s">
        <v>141</v>
      </c>
      <c r="G33" s="337" t="s">
        <v>141</v>
      </c>
      <c r="H33" s="142"/>
      <c r="I33" s="142" t="s">
        <v>141</v>
      </c>
      <c r="J33" s="142" t="s">
        <v>141</v>
      </c>
      <c r="K33" s="310"/>
      <c r="M33" s="360"/>
    </row>
    <row r="34" spans="1:13" ht="17.25" thickTop="1" thickBot="1">
      <c r="A34" s="326" t="str">
        <f>'CA2 Detail'!A34</f>
        <v>TOTAL UL ADVANCED/PROFESSIONAL</v>
      </c>
      <c r="B34" s="389">
        <f t="shared" ref="B34:K34" si="2">SUM(B9:B32)</f>
        <v>0</v>
      </c>
      <c r="C34" s="389">
        <f t="shared" si="2"/>
        <v>0</v>
      </c>
      <c r="D34" s="389">
        <f t="shared" si="2"/>
        <v>0</v>
      </c>
      <c r="E34" s="389">
        <f t="shared" si="2"/>
        <v>0</v>
      </c>
      <c r="F34" s="389">
        <f t="shared" si="2"/>
        <v>0</v>
      </c>
      <c r="G34" s="389">
        <f t="shared" si="2"/>
        <v>0</v>
      </c>
      <c r="H34" s="390">
        <f t="shared" si="2"/>
        <v>0</v>
      </c>
      <c r="I34" s="390">
        <f t="shared" si="2"/>
        <v>0</v>
      </c>
      <c r="J34" s="390">
        <f t="shared" si="2"/>
        <v>0</v>
      </c>
      <c r="K34" s="391">
        <f t="shared" si="2"/>
        <v>0</v>
      </c>
      <c r="M34" s="392">
        <f>SUM(M9:M32)</f>
        <v>0</v>
      </c>
    </row>
    <row r="35" spans="1:13" ht="16.5" thickTop="1">
      <c r="A35" s="103"/>
      <c r="B35" s="327"/>
      <c r="C35" s="327"/>
      <c r="D35" s="327"/>
      <c r="E35" s="327"/>
      <c r="F35" s="327"/>
      <c r="G35" s="327"/>
      <c r="H35" s="140"/>
      <c r="I35" s="140"/>
      <c r="J35" s="140"/>
      <c r="K35" s="309"/>
      <c r="M35" s="364"/>
    </row>
    <row r="36" spans="1:13" ht="15.75">
      <c r="A36" s="103" t="str">
        <f>'CA2 Detail'!A36</f>
        <v>LOWER LEVEL</v>
      </c>
      <c r="B36" s="328"/>
      <c r="C36" s="328"/>
      <c r="D36" s="328"/>
      <c r="E36" s="328"/>
      <c r="F36" s="328"/>
      <c r="G36" s="328"/>
      <c r="H36" s="140"/>
      <c r="I36" s="140"/>
      <c r="J36" s="140"/>
      <c r="K36" s="309"/>
      <c r="M36" s="365"/>
    </row>
    <row r="37" spans="1:13" ht="16.5" thickBot="1">
      <c r="A37" s="103" t="str">
        <f>'CA2 Detail'!A37</f>
        <v>1.1 LL ADVANCED &amp; PROFESSIONAL</v>
      </c>
      <c r="B37" s="329"/>
      <c r="C37" s="329"/>
      <c r="D37" s="329"/>
      <c r="E37" s="329"/>
      <c r="F37" s="329"/>
      <c r="G37" s="329"/>
      <c r="H37" s="103"/>
      <c r="I37" s="103"/>
      <c r="J37" s="103"/>
      <c r="K37" s="310"/>
      <c r="M37" s="366"/>
    </row>
    <row r="38" spans="1:13">
      <c r="A38" s="944" t="str">
        <f>'CA2 Detail'!A38</f>
        <v>1.11.01  Agric. &amp; Nat. Res.</v>
      </c>
      <c r="B38" s="319">
        <v>0</v>
      </c>
      <c r="C38" s="319">
        <v>0</v>
      </c>
      <c r="D38" s="319">
        <v>0</v>
      </c>
      <c r="E38" s="319">
        <v>0</v>
      </c>
      <c r="F38" s="319">
        <v>0</v>
      </c>
      <c r="G38" s="319">
        <v>0</v>
      </c>
      <c r="H38" s="383">
        <f t="shared" ref="H38:H61" si="3">SUM(B38:G38)</f>
        <v>0</v>
      </c>
      <c r="I38" s="319">
        <v>0</v>
      </c>
      <c r="J38" s="319">
        <v>0</v>
      </c>
      <c r="K38" s="386">
        <f t="shared" ref="K38:K61" si="4">SUM(H38:J38)</f>
        <v>0</v>
      </c>
      <c r="M38" s="349">
        <v>0</v>
      </c>
    </row>
    <row r="39" spans="1:13">
      <c r="A39" s="945" t="str">
        <f>'CA2 Detail'!A39</f>
        <v>1.11.02  Archit. &amp; Environ.</v>
      </c>
      <c r="B39" s="297">
        <v>0</v>
      </c>
      <c r="C39" s="297">
        <v>0</v>
      </c>
      <c r="D39" s="297">
        <v>0</v>
      </c>
      <c r="E39" s="297">
        <v>0</v>
      </c>
      <c r="F39" s="297">
        <v>0</v>
      </c>
      <c r="G39" s="297">
        <v>0</v>
      </c>
      <c r="H39" s="384">
        <f t="shared" si="3"/>
        <v>0</v>
      </c>
      <c r="I39" s="297">
        <v>0</v>
      </c>
      <c r="J39" s="297">
        <v>0</v>
      </c>
      <c r="K39" s="387">
        <f t="shared" si="4"/>
        <v>0</v>
      </c>
      <c r="M39" s="350">
        <v>0</v>
      </c>
    </row>
    <row r="40" spans="1:13">
      <c r="A40" s="945" t="str">
        <f>'CA2 Detail'!A40</f>
        <v>1.11.04  Biological Science</v>
      </c>
      <c r="B40" s="297">
        <v>0</v>
      </c>
      <c r="C40" s="297">
        <v>0</v>
      </c>
      <c r="D40" s="297">
        <v>0</v>
      </c>
      <c r="E40" s="297">
        <v>0</v>
      </c>
      <c r="F40" s="297">
        <v>0</v>
      </c>
      <c r="G40" s="297">
        <v>0</v>
      </c>
      <c r="H40" s="384">
        <f t="shared" si="3"/>
        <v>0</v>
      </c>
      <c r="I40" s="297">
        <v>0</v>
      </c>
      <c r="J40" s="297">
        <v>0</v>
      </c>
      <c r="K40" s="387">
        <f t="shared" si="4"/>
        <v>0</v>
      </c>
      <c r="M40" s="350">
        <v>0</v>
      </c>
    </row>
    <row r="41" spans="1:13">
      <c r="A41" s="945" t="str">
        <f>'CA2 Detail'!A41</f>
        <v>1.11.09  Engineering</v>
      </c>
      <c r="B41" s="297">
        <v>0</v>
      </c>
      <c r="C41" s="297">
        <v>0</v>
      </c>
      <c r="D41" s="297">
        <v>0</v>
      </c>
      <c r="E41" s="297">
        <v>0</v>
      </c>
      <c r="F41" s="297">
        <v>0</v>
      </c>
      <c r="G41" s="297">
        <v>0</v>
      </c>
      <c r="H41" s="384">
        <f t="shared" si="3"/>
        <v>0</v>
      </c>
      <c r="I41" s="297">
        <v>0</v>
      </c>
      <c r="J41" s="297">
        <v>0</v>
      </c>
      <c r="K41" s="387">
        <f t="shared" si="4"/>
        <v>0</v>
      </c>
      <c r="M41" s="350">
        <v>0</v>
      </c>
    </row>
    <row r="42" spans="1:13">
      <c r="A42" s="945" t="str">
        <f>'CA2 Detail'!A42</f>
        <v>1.11.12  Health Professions</v>
      </c>
      <c r="B42" s="297">
        <v>0</v>
      </c>
      <c r="C42" s="297">
        <v>0</v>
      </c>
      <c r="D42" s="297">
        <v>0</v>
      </c>
      <c r="E42" s="297">
        <v>0</v>
      </c>
      <c r="F42" s="297">
        <v>0</v>
      </c>
      <c r="G42" s="297">
        <v>0</v>
      </c>
      <c r="H42" s="384">
        <f t="shared" si="3"/>
        <v>0</v>
      </c>
      <c r="I42" s="297">
        <v>0</v>
      </c>
      <c r="J42" s="297">
        <v>0</v>
      </c>
      <c r="K42" s="387">
        <f t="shared" si="4"/>
        <v>0</v>
      </c>
      <c r="M42" s="350">
        <v>0</v>
      </c>
    </row>
    <row r="43" spans="1:13">
      <c r="A43" s="945" t="str">
        <f>'CA2 Detail'!A43</f>
        <v>1.11.19  Physical Sciences</v>
      </c>
      <c r="B43" s="297">
        <v>0</v>
      </c>
      <c r="C43" s="297">
        <v>0</v>
      </c>
      <c r="D43" s="297">
        <v>0</v>
      </c>
      <c r="E43" s="297">
        <v>0</v>
      </c>
      <c r="F43" s="297">
        <v>0</v>
      </c>
      <c r="G43" s="297">
        <v>0</v>
      </c>
      <c r="H43" s="384">
        <f t="shared" si="3"/>
        <v>0</v>
      </c>
      <c r="I43" s="297">
        <v>0</v>
      </c>
      <c r="J43" s="297">
        <v>0</v>
      </c>
      <c r="K43" s="387">
        <f t="shared" si="4"/>
        <v>0</v>
      </c>
      <c r="M43" s="350">
        <v>0</v>
      </c>
    </row>
    <row r="44" spans="1:13">
      <c r="A44" s="945" t="str">
        <f>'CA2 Detail'!A44</f>
        <v>1.12.10  Fine &amp; Applied Arts</v>
      </c>
      <c r="B44" s="297">
        <v>0</v>
      </c>
      <c r="C44" s="297">
        <v>0</v>
      </c>
      <c r="D44" s="297">
        <v>0</v>
      </c>
      <c r="E44" s="297">
        <v>0</v>
      </c>
      <c r="F44" s="297">
        <v>0</v>
      </c>
      <c r="G44" s="297">
        <v>0</v>
      </c>
      <c r="H44" s="384">
        <f t="shared" si="3"/>
        <v>0</v>
      </c>
      <c r="I44" s="297">
        <v>0</v>
      </c>
      <c r="J44" s="297">
        <v>0</v>
      </c>
      <c r="K44" s="387">
        <f t="shared" si="4"/>
        <v>0</v>
      </c>
      <c r="M44" s="350">
        <v>0</v>
      </c>
    </row>
    <row r="45" spans="1:13">
      <c r="A45" s="945" t="str">
        <f>'CA2 Detail'!A45</f>
        <v>1.13.11  Foreign Languages</v>
      </c>
      <c r="B45" s="297">
        <v>0</v>
      </c>
      <c r="C45" s="297">
        <v>0</v>
      </c>
      <c r="D45" s="297">
        <v>0</v>
      </c>
      <c r="E45" s="297">
        <v>0</v>
      </c>
      <c r="F45" s="297">
        <v>0</v>
      </c>
      <c r="G45" s="297">
        <v>0</v>
      </c>
      <c r="H45" s="384">
        <f t="shared" si="3"/>
        <v>0</v>
      </c>
      <c r="I45" s="297">
        <v>0</v>
      </c>
      <c r="J45" s="297">
        <v>0</v>
      </c>
      <c r="K45" s="387">
        <f t="shared" si="4"/>
        <v>0</v>
      </c>
      <c r="M45" s="350">
        <v>0</v>
      </c>
    </row>
    <row r="46" spans="1:13">
      <c r="A46" s="945" t="str">
        <f>'CA2 Detail'!A46</f>
        <v>1.13.15  Letters</v>
      </c>
      <c r="B46" s="297">
        <v>0</v>
      </c>
      <c r="C46" s="297">
        <v>0</v>
      </c>
      <c r="D46" s="297">
        <v>0</v>
      </c>
      <c r="E46" s="297">
        <v>0</v>
      </c>
      <c r="F46" s="297">
        <v>0</v>
      </c>
      <c r="G46" s="297">
        <v>0</v>
      </c>
      <c r="H46" s="384">
        <f t="shared" si="3"/>
        <v>0</v>
      </c>
      <c r="I46" s="297">
        <v>0</v>
      </c>
      <c r="J46" s="297">
        <v>0</v>
      </c>
      <c r="K46" s="387">
        <f t="shared" si="4"/>
        <v>0</v>
      </c>
      <c r="M46" s="350">
        <v>0</v>
      </c>
    </row>
    <row r="47" spans="1:13">
      <c r="A47" s="945" t="str">
        <f>'CA2 Detail'!A47</f>
        <v>1.14.08  Education</v>
      </c>
      <c r="B47" s="297">
        <v>0</v>
      </c>
      <c r="C47" s="297">
        <v>0</v>
      </c>
      <c r="D47" s="297">
        <v>0</v>
      </c>
      <c r="E47" s="297">
        <v>0</v>
      </c>
      <c r="F47" s="297">
        <v>0</v>
      </c>
      <c r="G47" s="297">
        <v>0</v>
      </c>
      <c r="H47" s="384">
        <f t="shared" si="3"/>
        <v>0</v>
      </c>
      <c r="I47" s="297">
        <v>0</v>
      </c>
      <c r="J47" s="297">
        <v>0</v>
      </c>
      <c r="K47" s="387">
        <f t="shared" si="4"/>
        <v>0</v>
      </c>
      <c r="M47" s="350">
        <v>0</v>
      </c>
    </row>
    <row r="48" spans="1:13">
      <c r="A48" s="945" t="str">
        <f>'CA2 Detail'!A48</f>
        <v>1.15.05  Business &amp; Management</v>
      </c>
      <c r="B48" s="297">
        <v>0</v>
      </c>
      <c r="C48" s="297">
        <v>0</v>
      </c>
      <c r="D48" s="297">
        <v>0</v>
      </c>
      <c r="E48" s="297">
        <v>0</v>
      </c>
      <c r="F48" s="297">
        <v>0</v>
      </c>
      <c r="G48" s="297">
        <v>0</v>
      </c>
      <c r="H48" s="384">
        <f t="shared" si="3"/>
        <v>0</v>
      </c>
      <c r="I48" s="297">
        <v>0</v>
      </c>
      <c r="J48" s="297">
        <v>0</v>
      </c>
      <c r="K48" s="387">
        <f t="shared" si="4"/>
        <v>0</v>
      </c>
      <c r="M48" s="350">
        <v>0</v>
      </c>
    </row>
    <row r="49" spans="1:13">
      <c r="A49" s="945" t="str">
        <f>'CA2 Detail'!A49</f>
        <v>1.16.07  Computer &amp; Infor. Sci.</v>
      </c>
      <c r="B49" s="297">
        <v>0</v>
      </c>
      <c r="C49" s="297">
        <v>0</v>
      </c>
      <c r="D49" s="297">
        <v>0</v>
      </c>
      <c r="E49" s="297">
        <v>0</v>
      </c>
      <c r="F49" s="297">
        <v>0</v>
      </c>
      <c r="G49" s="297">
        <v>0</v>
      </c>
      <c r="H49" s="384">
        <f t="shared" si="3"/>
        <v>0</v>
      </c>
      <c r="I49" s="297">
        <v>0</v>
      </c>
      <c r="J49" s="297">
        <v>0</v>
      </c>
      <c r="K49" s="387">
        <f t="shared" si="4"/>
        <v>0</v>
      </c>
      <c r="M49" s="350">
        <v>0</v>
      </c>
    </row>
    <row r="50" spans="1:13">
      <c r="A50" s="945" t="str">
        <f>'CA2 Detail'!A50</f>
        <v>1.16.17  Mathematics</v>
      </c>
      <c r="B50" s="297">
        <v>0</v>
      </c>
      <c r="C50" s="297">
        <v>0</v>
      </c>
      <c r="D50" s="297">
        <v>0</v>
      </c>
      <c r="E50" s="297">
        <v>0</v>
      </c>
      <c r="F50" s="297">
        <v>0</v>
      </c>
      <c r="G50" s="297">
        <v>0</v>
      </c>
      <c r="H50" s="384">
        <f t="shared" si="3"/>
        <v>0</v>
      </c>
      <c r="I50" s="297">
        <v>0</v>
      </c>
      <c r="J50" s="297">
        <v>0</v>
      </c>
      <c r="K50" s="387">
        <f t="shared" si="4"/>
        <v>0</v>
      </c>
      <c r="M50" s="350">
        <v>0</v>
      </c>
    </row>
    <row r="51" spans="1:13">
      <c r="A51" s="945" t="str">
        <f>'CA2 Detail'!A51</f>
        <v>1.17.03  Area Studies</v>
      </c>
      <c r="B51" s="297">
        <v>0</v>
      </c>
      <c r="C51" s="297">
        <v>0</v>
      </c>
      <c r="D51" s="297">
        <v>0</v>
      </c>
      <c r="E51" s="297">
        <v>0</v>
      </c>
      <c r="F51" s="297">
        <v>0</v>
      </c>
      <c r="G51" s="297">
        <v>0</v>
      </c>
      <c r="H51" s="384">
        <f t="shared" si="3"/>
        <v>0</v>
      </c>
      <c r="I51" s="297">
        <v>0</v>
      </c>
      <c r="J51" s="297">
        <v>0</v>
      </c>
      <c r="K51" s="387">
        <f t="shared" si="4"/>
        <v>0</v>
      </c>
      <c r="M51" s="350">
        <v>0</v>
      </c>
    </row>
    <row r="52" spans="1:13">
      <c r="A52" s="945" t="str">
        <f>'CA2 Detail'!A52</f>
        <v>1.17.20  Psychology</v>
      </c>
      <c r="B52" s="297">
        <v>0</v>
      </c>
      <c r="C52" s="297">
        <v>0</v>
      </c>
      <c r="D52" s="297">
        <v>0</v>
      </c>
      <c r="E52" s="297">
        <v>0</v>
      </c>
      <c r="F52" s="297">
        <v>0</v>
      </c>
      <c r="G52" s="297">
        <v>0</v>
      </c>
      <c r="H52" s="384">
        <f t="shared" si="3"/>
        <v>0</v>
      </c>
      <c r="I52" s="297">
        <v>0</v>
      </c>
      <c r="J52" s="297">
        <v>0</v>
      </c>
      <c r="K52" s="387">
        <f t="shared" si="4"/>
        <v>0</v>
      </c>
      <c r="M52" s="350">
        <v>0</v>
      </c>
    </row>
    <row r="53" spans="1:13">
      <c r="A53" s="945" t="str">
        <f>'CA2 Detail'!A53</f>
        <v>1.17.22  Social Sciences</v>
      </c>
      <c r="B53" s="297">
        <v>0</v>
      </c>
      <c r="C53" s="297">
        <v>0</v>
      </c>
      <c r="D53" s="297">
        <v>0</v>
      </c>
      <c r="E53" s="297">
        <v>0</v>
      </c>
      <c r="F53" s="297">
        <v>0</v>
      </c>
      <c r="G53" s="297">
        <v>0</v>
      </c>
      <c r="H53" s="384">
        <f t="shared" si="3"/>
        <v>0</v>
      </c>
      <c r="I53" s="297">
        <v>0</v>
      </c>
      <c r="J53" s="297">
        <v>0</v>
      </c>
      <c r="K53" s="387">
        <f t="shared" si="4"/>
        <v>0</v>
      </c>
      <c r="M53" s="350">
        <v>0</v>
      </c>
    </row>
    <row r="54" spans="1:13">
      <c r="A54" s="945" t="str">
        <f>'CA2 Detail'!A54</f>
        <v>1.18.06  Communications</v>
      </c>
      <c r="B54" s="297">
        <v>0</v>
      </c>
      <c r="C54" s="297">
        <v>0</v>
      </c>
      <c r="D54" s="297">
        <v>0</v>
      </c>
      <c r="E54" s="297">
        <v>0</v>
      </c>
      <c r="F54" s="297">
        <v>0</v>
      </c>
      <c r="G54" s="297">
        <v>0</v>
      </c>
      <c r="H54" s="384">
        <f t="shared" si="3"/>
        <v>0</v>
      </c>
      <c r="I54" s="297">
        <v>0</v>
      </c>
      <c r="J54" s="297">
        <v>0</v>
      </c>
      <c r="K54" s="387">
        <f t="shared" si="4"/>
        <v>0</v>
      </c>
      <c r="M54" s="350">
        <v>0</v>
      </c>
    </row>
    <row r="55" spans="1:13">
      <c r="A55" s="945" t="str">
        <f>'CA2 Detail'!A55</f>
        <v>1.18.13  Home Economics</v>
      </c>
      <c r="B55" s="297">
        <v>0</v>
      </c>
      <c r="C55" s="297">
        <v>0</v>
      </c>
      <c r="D55" s="297">
        <v>0</v>
      </c>
      <c r="E55" s="297">
        <v>0</v>
      </c>
      <c r="F55" s="297">
        <v>0</v>
      </c>
      <c r="G55" s="297">
        <v>0</v>
      </c>
      <c r="H55" s="384">
        <f t="shared" si="3"/>
        <v>0</v>
      </c>
      <c r="I55" s="297">
        <v>0</v>
      </c>
      <c r="J55" s="297">
        <v>0</v>
      </c>
      <c r="K55" s="387">
        <f t="shared" si="4"/>
        <v>0</v>
      </c>
      <c r="M55" s="350">
        <v>0</v>
      </c>
    </row>
    <row r="56" spans="1:13">
      <c r="A56" s="945" t="str">
        <f>'CA2 Detail'!A56</f>
        <v>1.18.14  Law</v>
      </c>
      <c r="B56" s="297">
        <v>0</v>
      </c>
      <c r="C56" s="297">
        <v>0</v>
      </c>
      <c r="D56" s="297">
        <v>0</v>
      </c>
      <c r="E56" s="297">
        <v>0</v>
      </c>
      <c r="F56" s="297">
        <v>0</v>
      </c>
      <c r="G56" s="297">
        <v>0</v>
      </c>
      <c r="H56" s="384">
        <f t="shared" si="3"/>
        <v>0</v>
      </c>
      <c r="I56" s="297">
        <v>0</v>
      </c>
      <c r="J56" s="297">
        <v>0</v>
      </c>
      <c r="K56" s="387">
        <f t="shared" si="4"/>
        <v>0</v>
      </c>
      <c r="M56" s="350">
        <v>0</v>
      </c>
    </row>
    <row r="57" spans="1:13">
      <c r="A57" s="945" t="str">
        <f>'CA2 Detail'!A57</f>
        <v>1.18.16  Library Science</v>
      </c>
      <c r="B57" s="297">
        <v>0</v>
      </c>
      <c r="C57" s="297">
        <v>0</v>
      </c>
      <c r="D57" s="297">
        <v>0</v>
      </c>
      <c r="E57" s="297">
        <v>0</v>
      </c>
      <c r="F57" s="297">
        <v>0</v>
      </c>
      <c r="G57" s="297">
        <v>0</v>
      </c>
      <c r="H57" s="384">
        <f t="shared" si="3"/>
        <v>0</v>
      </c>
      <c r="I57" s="297">
        <v>0</v>
      </c>
      <c r="J57" s="297">
        <v>0</v>
      </c>
      <c r="K57" s="387">
        <f t="shared" si="4"/>
        <v>0</v>
      </c>
      <c r="M57" s="350">
        <v>0</v>
      </c>
    </row>
    <row r="58" spans="1:13">
      <c r="A58" s="945" t="str">
        <f>'CA2 Detail'!A58</f>
        <v>1.18.18  Military Science</v>
      </c>
      <c r="B58" s="297">
        <v>0</v>
      </c>
      <c r="C58" s="297">
        <v>0</v>
      </c>
      <c r="D58" s="297">
        <v>0</v>
      </c>
      <c r="E58" s="297">
        <v>0</v>
      </c>
      <c r="F58" s="297">
        <v>0</v>
      </c>
      <c r="G58" s="297">
        <v>0</v>
      </c>
      <c r="H58" s="384">
        <f t="shared" si="3"/>
        <v>0</v>
      </c>
      <c r="I58" s="297">
        <v>0</v>
      </c>
      <c r="J58" s="297">
        <v>0</v>
      </c>
      <c r="K58" s="387">
        <f t="shared" si="4"/>
        <v>0</v>
      </c>
      <c r="M58" s="350">
        <v>0</v>
      </c>
    </row>
    <row r="59" spans="1:13">
      <c r="A59" s="945" t="str">
        <f>'CA2 Detail'!A59</f>
        <v>1.18.21  Public Affairs</v>
      </c>
      <c r="B59" s="297">
        <v>0</v>
      </c>
      <c r="C59" s="297">
        <v>0</v>
      </c>
      <c r="D59" s="297">
        <v>0</v>
      </c>
      <c r="E59" s="297">
        <v>0</v>
      </c>
      <c r="F59" s="297">
        <v>0</v>
      </c>
      <c r="G59" s="297">
        <v>0</v>
      </c>
      <c r="H59" s="384">
        <f t="shared" si="3"/>
        <v>0</v>
      </c>
      <c r="I59" s="297">
        <v>0</v>
      </c>
      <c r="J59" s="297">
        <v>0</v>
      </c>
      <c r="K59" s="387">
        <f t="shared" si="4"/>
        <v>0</v>
      </c>
      <c r="M59" s="350">
        <v>0</v>
      </c>
    </row>
    <row r="60" spans="1:13">
      <c r="A60" s="945" t="str">
        <f>'CA2 Detail'!A60</f>
        <v>1.18.23  Theology</v>
      </c>
      <c r="B60" s="297">
        <v>0</v>
      </c>
      <c r="C60" s="297">
        <v>0</v>
      </c>
      <c r="D60" s="297">
        <v>0</v>
      </c>
      <c r="E60" s="297">
        <v>0</v>
      </c>
      <c r="F60" s="297">
        <v>0</v>
      </c>
      <c r="G60" s="297">
        <v>0</v>
      </c>
      <c r="H60" s="384">
        <f t="shared" si="3"/>
        <v>0</v>
      </c>
      <c r="I60" s="297">
        <v>0</v>
      </c>
      <c r="J60" s="297">
        <v>0</v>
      </c>
      <c r="K60" s="387">
        <f t="shared" si="4"/>
        <v>0</v>
      </c>
      <c r="M60" s="350">
        <v>0</v>
      </c>
    </row>
    <row r="61" spans="1:13" ht="15.75" thickBot="1">
      <c r="A61" s="946" t="str">
        <f>'CA2 Detail'!A61</f>
        <v>1.18.49  Interdisciplinary</v>
      </c>
      <c r="B61" s="320">
        <v>0</v>
      </c>
      <c r="C61" s="320">
        <v>0</v>
      </c>
      <c r="D61" s="320">
        <v>0</v>
      </c>
      <c r="E61" s="320">
        <v>0</v>
      </c>
      <c r="F61" s="320">
        <v>0</v>
      </c>
      <c r="G61" s="335">
        <v>0</v>
      </c>
      <c r="H61" s="385">
        <f t="shared" si="3"/>
        <v>0</v>
      </c>
      <c r="I61" s="320">
        <v>0</v>
      </c>
      <c r="J61" s="320">
        <v>0</v>
      </c>
      <c r="K61" s="388">
        <f t="shared" si="4"/>
        <v>0</v>
      </c>
      <c r="M61" s="335">
        <v>0</v>
      </c>
    </row>
    <row r="62" spans="1:13" ht="16.5" thickBot="1">
      <c r="A62" s="103"/>
      <c r="B62" s="336" t="s">
        <v>141</v>
      </c>
      <c r="C62" s="336" t="s">
        <v>141</v>
      </c>
      <c r="D62" s="336" t="s">
        <v>141</v>
      </c>
      <c r="E62" s="336" t="s">
        <v>141</v>
      </c>
      <c r="F62" s="336" t="s">
        <v>141</v>
      </c>
      <c r="G62" s="336" t="s">
        <v>141</v>
      </c>
      <c r="H62" s="142"/>
      <c r="I62" s="142" t="s">
        <v>141</v>
      </c>
      <c r="J62" s="142" t="s">
        <v>141</v>
      </c>
      <c r="K62" s="310"/>
      <c r="M62" s="360"/>
    </row>
    <row r="63" spans="1:13" ht="17.25" thickTop="1" thickBot="1">
      <c r="A63" s="321" t="str">
        <f>'CA2 Detail'!A63</f>
        <v>TOTAL LL ADVANCED/PROFESSIONAL</v>
      </c>
      <c r="B63" s="389">
        <f t="shared" ref="B63:K63" si="5">SUM(B38:B61)</f>
        <v>0</v>
      </c>
      <c r="C63" s="389">
        <f t="shared" si="5"/>
        <v>0</v>
      </c>
      <c r="D63" s="389">
        <f t="shared" si="5"/>
        <v>0</v>
      </c>
      <c r="E63" s="389">
        <f t="shared" si="5"/>
        <v>0</v>
      </c>
      <c r="F63" s="389">
        <f t="shared" si="5"/>
        <v>0</v>
      </c>
      <c r="G63" s="389">
        <f t="shared" si="5"/>
        <v>0</v>
      </c>
      <c r="H63" s="390">
        <f t="shared" si="5"/>
        <v>0</v>
      </c>
      <c r="I63" s="390">
        <f t="shared" si="5"/>
        <v>0</v>
      </c>
      <c r="J63" s="390">
        <f t="shared" si="5"/>
        <v>0</v>
      </c>
      <c r="K63" s="391">
        <f t="shared" si="5"/>
        <v>0</v>
      </c>
      <c r="M63" s="392">
        <f>SUM(M38:M61)</f>
        <v>0</v>
      </c>
    </row>
    <row r="64" spans="1:13" ht="16.5" thickTop="1">
      <c r="A64" s="103"/>
      <c r="B64" s="331"/>
      <c r="C64" s="331"/>
      <c r="D64" s="331"/>
      <c r="E64" s="331"/>
      <c r="F64" s="331"/>
      <c r="G64" s="331"/>
      <c r="H64" s="331"/>
      <c r="I64" s="331"/>
      <c r="J64" s="331"/>
      <c r="K64" s="333" t="s">
        <v>141</v>
      </c>
      <c r="M64" s="367"/>
    </row>
    <row r="65" spans="1:13" ht="16.5" thickBot="1">
      <c r="A65" s="103" t="str">
        <f>'CA2 Detail'!A65</f>
        <v>1.2  POSTSECONDARY VOCATIONAL</v>
      </c>
      <c r="B65" s="332"/>
      <c r="C65" s="332"/>
      <c r="D65" s="332"/>
      <c r="E65" s="332"/>
      <c r="F65" s="332"/>
      <c r="G65" s="332"/>
      <c r="H65" s="332"/>
      <c r="I65" s="332"/>
      <c r="J65" s="332"/>
      <c r="K65" s="334"/>
      <c r="M65" s="360"/>
    </row>
    <row r="66" spans="1:13">
      <c r="A66" s="947" t="str">
        <f>'CA2 Detail'!A66</f>
        <v>1.21.01  Agriculture</v>
      </c>
      <c r="B66" s="319">
        <v>0</v>
      </c>
      <c r="C66" s="319">
        <v>0</v>
      </c>
      <c r="D66" s="319">
        <v>0</v>
      </c>
      <c r="E66" s="319">
        <v>0</v>
      </c>
      <c r="F66" s="319">
        <v>0</v>
      </c>
      <c r="G66" s="319">
        <v>0</v>
      </c>
      <c r="H66" s="383">
        <f t="shared" ref="H66:H72" si="6">SUM(B66:G66)</f>
        <v>0</v>
      </c>
      <c r="I66" s="319">
        <v>0</v>
      </c>
      <c r="J66" s="319">
        <v>0</v>
      </c>
      <c r="K66" s="386">
        <f t="shared" ref="K66:K72" si="7">SUM(H66:J66)</f>
        <v>0</v>
      </c>
      <c r="M66" s="349">
        <v>0</v>
      </c>
    </row>
    <row r="67" spans="1:13">
      <c r="A67" s="948" t="str">
        <f>'CA2 Detail'!A67</f>
        <v>1.22.01  Marketing</v>
      </c>
      <c r="B67" s="297">
        <v>0</v>
      </c>
      <c r="C67" s="297">
        <v>0</v>
      </c>
      <c r="D67" s="297">
        <v>0</v>
      </c>
      <c r="E67" s="297">
        <v>0</v>
      </c>
      <c r="F67" s="297">
        <v>0</v>
      </c>
      <c r="G67" s="297">
        <v>0</v>
      </c>
      <c r="H67" s="384">
        <f t="shared" si="6"/>
        <v>0</v>
      </c>
      <c r="I67" s="297">
        <v>0</v>
      </c>
      <c r="J67" s="297">
        <v>0</v>
      </c>
      <c r="K67" s="387">
        <f t="shared" si="7"/>
        <v>0</v>
      </c>
      <c r="M67" s="350">
        <v>0</v>
      </c>
    </row>
    <row r="68" spans="1:13">
      <c r="A68" s="948" t="str">
        <f>'CA2 Detail'!A68</f>
        <v>1.23.01  Health</v>
      </c>
      <c r="B68" s="297">
        <v>0</v>
      </c>
      <c r="C68" s="297">
        <v>0</v>
      </c>
      <c r="D68" s="297">
        <v>0</v>
      </c>
      <c r="E68" s="297">
        <v>0</v>
      </c>
      <c r="F68" s="297">
        <v>0</v>
      </c>
      <c r="G68" s="297">
        <v>0</v>
      </c>
      <c r="H68" s="384">
        <f t="shared" si="6"/>
        <v>0</v>
      </c>
      <c r="I68" s="297">
        <v>0</v>
      </c>
      <c r="J68" s="297">
        <v>0</v>
      </c>
      <c r="K68" s="387">
        <f t="shared" si="7"/>
        <v>0</v>
      </c>
      <c r="M68" s="350">
        <v>0</v>
      </c>
    </row>
    <row r="69" spans="1:13">
      <c r="A69" s="948" t="str">
        <f>'CA2 Detail'!A69</f>
        <v>1.24.01  Family &amp; Consumer Sciences</v>
      </c>
      <c r="B69" s="297">
        <v>0</v>
      </c>
      <c r="C69" s="297">
        <v>0</v>
      </c>
      <c r="D69" s="297">
        <v>0</v>
      </c>
      <c r="E69" s="297">
        <v>0</v>
      </c>
      <c r="F69" s="297">
        <v>0</v>
      </c>
      <c r="G69" s="297">
        <v>0</v>
      </c>
      <c r="H69" s="384">
        <f t="shared" si="6"/>
        <v>0</v>
      </c>
      <c r="I69" s="297">
        <v>0</v>
      </c>
      <c r="J69" s="297">
        <v>0</v>
      </c>
      <c r="K69" s="387">
        <f t="shared" si="7"/>
        <v>0</v>
      </c>
      <c r="M69" s="350">
        <v>0</v>
      </c>
    </row>
    <row r="70" spans="1:13">
      <c r="A70" s="948" t="str">
        <f>'CA2 Detail'!A70</f>
        <v>1.25.01  Business</v>
      </c>
      <c r="B70" s="297">
        <v>0</v>
      </c>
      <c r="C70" s="297">
        <v>0</v>
      </c>
      <c r="D70" s="297">
        <v>0</v>
      </c>
      <c r="E70" s="297">
        <v>0</v>
      </c>
      <c r="F70" s="297">
        <v>0</v>
      </c>
      <c r="G70" s="297">
        <v>0</v>
      </c>
      <c r="H70" s="384">
        <f t="shared" si="6"/>
        <v>0</v>
      </c>
      <c r="I70" s="297">
        <v>0</v>
      </c>
      <c r="J70" s="297">
        <v>0</v>
      </c>
      <c r="K70" s="387">
        <f t="shared" si="7"/>
        <v>0</v>
      </c>
      <c r="M70" s="350">
        <v>0</v>
      </c>
    </row>
    <row r="71" spans="1:13">
      <c r="A71" s="948" t="str">
        <f>'CA2 Detail'!A71</f>
        <v>1.26.01  Industrial</v>
      </c>
      <c r="B71" s="297">
        <v>0</v>
      </c>
      <c r="C71" s="297">
        <v>0</v>
      </c>
      <c r="D71" s="297">
        <v>0</v>
      </c>
      <c r="E71" s="297">
        <v>0</v>
      </c>
      <c r="F71" s="297">
        <v>0</v>
      </c>
      <c r="G71" s="297">
        <v>0</v>
      </c>
      <c r="H71" s="393">
        <f t="shared" si="6"/>
        <v>0</v>
      </c>
      <c r="I71" s="297">
        <v>0</v>
      </c>
      <c r="J71" s="297">
        <v>0</v>
      </c>
      <c r="K71" s="387">
        <f t="shared" si="7"/>
        <v>0</v>
      </c>
      <c r="M71" s="350">
        <v>0</v>
      </c>
    </row>
    <row r="72" spans="1:13" ht="15.75" thickBot="1">
      <c r="A72" s="946" t="str">
        <f>'CA2 Detail'!A72</f>
        <v>1.27.01  Public Service</v>
      </c>
      <c r="B72" s="330">
        <v>0</v>
      </c>
      <c r="C72" s="330">
        <v>0</v>
      </c>
      <c r="D72" s="330">
        <v>0</v>
      </c>
      <c r="E72" s="330">
        <v>0</v>
      </c>
      <c r="F72" s="330">
        <v>0</v>
      </c>
      <c r="G72" s="330">
        <v>0</v>
      </c>
      <c r="H72" s="394">
        <f t="shared" si="6"/>
        <v>0</v>
      </c>
      <c r="I72" s="330">
        <v>0</v>
      </c>
      <c r="J72" s="330">
        <v>0</v>
      </c>
      <c r="K72" s="395">
        <f t="shared" si="7"/>
        <v>0</v>
      </c>
      <c r="M72" s="335">
        <v>0</v>
      </c>
    </row>
    <row r="73" spans="1:13" ht="16.5" thickBot="1">
      <c r="A73" s="103"/>
      <c r="B73" s="337" t="s">
        <v>141</v>
      </c>
      <c r="C73" s="337" t="s">
        <v>141</v>
      </c>
      <c r="D73" s="337" t="s">
        <v>141</v>
      </c>
      <c r="E73" s="337" t="s">
        <v>141</v>
      </c>
      <c r="F73" s="337" t="s">
        <v>141</v>
      </c>
      <c r="G73" s="337" t="s">
        <v>141</v>
      </c>
      <c r="H73" s="142"/>
      <c r="I73" s="133" t="s">
        <v>141</v>
      </c>
      <c r="J73" s="133" t="s">
        <v>141</v>
      </c>
      <c r="K73" s="308"/>
      <c r="M73" s="360" t="s">
        <v>141</v>
      </c>
    </row>
    <row r="74" spans="1:13" ht="17.25" thickTop="1" thickBot="1">
      <c r="A74" s="321" t="str">
        <f>'CA2 Detail'!A74</f>
        <v>TOTAL POSTSECONDARY VOCATIONAL</v>
      </c>
      <c r="B74" s="389">
        <f t="shared" ref="B74:K74" si="8">SUM(B66:B72)</f>
        <v>0</v>
      </c>
      <c r="C74" s="389">
        <f t="shared" si="8"/>
        <v>0</v>
      </c>
      <c r="D74" s="389">
        <f t="shared" si="8"/>
        <v>0</v>
      </c>
      <c r="E74" s="389">
        <f t="shared" si="8"/>
        <v>0</v>
      </c>
      <c r="F74" s="389">
        <f t="shared" si="8"/>
        <v>0</v>
      </c>
      <c r="G74" s="389">
        <f t="shared" si="8"/>
        <v>0</v>
      </c>
      <c r="H74" s="390">
        <f t="shared" si="8"/>
        <v>0</v>
      </c>
      <c r="I74" s="390">
        <f t="shared" si="8"/>
        <v>0</v>
      </c>
      <c r="J74" s="390">
        <f t="shared" si="8"/>
        <v>0</v>
      </c>
      <c r="K74" s="391">
        <f t="shared" si="8"/>
        <v>0</v>
      </c>
      <c r="M74" s="392">
        <f>SUM(M66:M72)</f>
        <v>0</v>
      </c>
    </row>
    <row r="75" spans="1:13" ht="16.5" thickTop="1">
      <c r="A75" s="103"/>
      <c r="B75" s="331"/>
      <c r="C75" s="331"/>
      <c r="D75" s="331"/>
      <c r="E75" s="331"/>
      <c r="F75" s="331"/>
      <c r="G75" s="331"/>
      <c r="H75" s="331"/>
      <c r="I75" s="331"/>
      <c r="J75" s="331"/>
      <c r="K75" s="333" t="s">
        <v>141</v>
      </c>
      <c r="M75" s="368"/>
    </row>
    <row r="76" spans="1:13" ht="16.5" thickBot="1">
      <c r="A76" s="103" t="str">
        <f>'CA2 Detail'!A76</f>
        <v>1.5  EPI</v>
      </c>
      <c r="B76" s="332"/>
      <c r="C76" s="332"/>
      <c r="D76" s="332"/>
      <c r="E76" s="332"/>
      <c r="F76" s="332"/>
      <c r="G76" s="332"/>
      <c r="H76" s="332"/>
      <c r="I76" s="332"/>
      <c r="J76" s="332"/>
      <c r="K76" s="334"/>
      <c r="M76" s="360"/>
    </row>
    <row r="77" spans="1:13" ht="16.5" thickBot="1">
      <c r="A77" s="949" t="str">
        <f>'CA2 Detail'!A77</f>
        <v>1.50.01  EPI</v>
      </c>
      <c r="B77" s="347">
        <v>0</v>
      </c>
      <c r="C77" s="347">
        <v>0</v>
      </c>
      <c r="D77" s="347">
        <v>0</v>
      </c>
      <c r="E77" s="347">
        <v>0</v>
      </c>
      <c r="F77" s="347">
        <v>0</v>
      </c>
      <c r="G77" s="347">
        <v>0</v>
      </c>
      <c r="H77" s="397">
        <f>SUM(B77:G77)</f>
        <v>0</v>
      </c>
      <c r="I77" s="348">
        <v>0</v>
      </c>
      <c r="J77" s="348">
        <v>0</v>
      </c>
      <c r="K77" s="396">
        <f>SUM(H77:J77)</f>
        <v>0</v>
      </c>
      <c r="M77" s="953">
        <v>0</v>
      </c>
    </row>
    <row r="78" spans="1:13" ht="16.5" thickBot="1">
      <c r="A78" s="103"/>
      <c r="B78" s="338"/>
      <c r="C78" s="338"/>
      <c r="D78" s="338"/>
      <c r="E78" s="338"/>
      <c r="F78" s="338"/>
      <c r="G78" s="338"/>
      <c r="H78" s="339"/>
      <c r="I78" s="340"/>
      <c r="J78" s="340"/>
      <c r="K78" s="341"/>
      <c r="M78" s="360"/>
    </row>
    <row r="79" spans="1:13" ht="17.25" thickTop="1" thickBot="1">
      <c r="A79" s="321" t="str">
        <f>'CA2 Detail'!A79</f>
        <v>TOTAL EPI</v>
      </c>
      <c r="B79" s="389">
        <f>SUM(B77)</f>
        <v>0</v>
      </c>
      <c r="C79" s="389">
        <f>SUM(C77)</f>
        <v>0</v>
      </c>
      <c r="D79" s="389">
        <f t="shared" ref="D79:K79" si="9">SUM(D77)</f>
        <v>0</v>
      </c>
      <c r="E79" s="389">
        <f t="shared" si="9"/>
        <v>0</v>
      </c>
      <c r="F79" s="389">
        <f t="shared" si="9"/>
        <v>0</v>
      </c>
      <c r="G79" s="389">
        <f t="shared" si="9"/>
        <v>0</v>
      </c>
      <c r="H79" s="389">
        <f t="shared" si="9"/>
        <v>0</v>
      </c>
      <c r="I79" s="389">
        <f t="shared" si="9"/>
        <v>0</v>
      </c>
      <c r="J79" s="389">
        <f t="shared" si="9"/>
        <v>0</v>
      </c>
      <c r="K79" s="389">
        <f t="shared" si="9"/>
        <v>0</v>
      </c>
      <c r="M79" s="392">
        <f>M77</f>
        <v>0</v>
      </c>
    </row>
    <row r="80" spans="1:13" ht="16.5" thickTop="1">
      <c r="A80" s="103"/>
      <c r="B80" s="331"/>
      <c r="C80" s="331"/>
      <c r="D80" s="331"/>
      <c r="E80" s="331"/>
      <c r="F80" s="331"/>
      <c r="G80" s="331"/>
      <c r="H80" s="331"/>
      <c r="I80" s="331"/>
      <c r="J80" s="331"/>
      <c r="K80" s="333" t="s">
        <v>141</v>
      </c>
      <c r="M80" s="368"/>
    </row>
    <row r="81" spans="1:13" ht="16.5" thickBot="1">
      <c r="A81" s="103" t="str">
        <f>'CA2 Detail'!A81</f>
        <v>1.2  ADULT VOCATIONAL</v>
      </c>
      <c r="B81" s="332"/>
      <c r="C81" s="332"/>
      <c r="D81" s="332"/>
      <c r="E81" s="332"/>
      <c r="F81" s="332"/>
      <c r="G81" s="332"/>
      <c r="H81" s="332"/>
      <c r="I81" s="332"/>
      <c r="J81" s="332"/>
      <c r="K81" s="334"/>
      <c r="M81" s="369"/>
    </row>
    <row r="82" spans="1:13">
      <c r="A82" s="947" t="str">
        <f>'CA2 Detail'!A82</f>
        <v>1.21.02  Agriculture</v>
      </c>
      <c r="B82" s="349">
        <v>0</v>
      </c>
      <c r="C82" s="349">
        <v>0</v>
      </c>
      <c r="D82" s="349">
        <v>0</v>
      </c>
      <c r="E82" s="349">
        <v>0</v>
      </c>
      <c r="F82" s="349">
        <v>0</v>
      </c>
      <c r="G82" s="349">
        <v>0</v>
      </c>
      <c r="H82" s="383">
        <f t="shared" ref="H82:H88" si="10">SUM(B82:G82)</f>
        <v>0</v>
      </c>
      <c r="I82" s="319">
        <v>0</v>
      </c>
      <c r="J82" s="319">
        <v>0</v>
      </c>
      <c r="K82" s="403">
        <f t="shared" ref="K82:K88" si="11">SUM(H82:J82)</f>
        <v>0</v>
      </c>
      <c r="M82" s="349">
        <v>0</v>
      </c>
    </row>
    <row r="83" spans="1:13">
      <c r="A83" s="948" t="str">
        <f>'CA2 Detail'!A83</f>
        <v>1.22.02  Marketing</v>
      </c>
      <c r="B83" s="350">
        <v>0</v>
      </c>
      <c r="C83" s="350">
        <v>0</v>
      </c>
      <c r="D83" s="350">
        <v>0</v>
      </c>
      <c r="E83" s="350">
        <v>0</v>
      </c>
      <c r="F83" s="350">
        <v>0</v>
      </c>
      <c r="G83" s="350">
        <v>0</v>
      </c>
      <c r="H83" s="384">
        <f t="shared" si="10"/>
        <v>0</v>
      </c>
      <c r="I83" s="297">
        <v>0</v>
      </c>
      <c r="J83" s="297">
        <v>0</v>
      </c>
      <c r="K83" s="387">
        <f t="shared" si="11"/>
        <v>0</v>
      </c>
      <c r="M83" s="350">
        <v>0</v>
      </c>
    </row>
    <row r="84" spans="1:13">
      <c r="A84" s="948" t="str">
        <f>'CA2 Detail'!A84</f>
        <v>1.23.02  Health</v>
      </c>
      <c r="B84" s="350">
        <v>0</v>
      </c>
      <c r="C84" s="350">
        <v>0</v>
      </c>
      <c r="D84" s="350">
        <v>0</v>
      </c>
      <c r="E84" s="350">
        <v>0</v>
      </c>
      <c r="F84" s="350">
        <v>0</v>
      </c>
      <c r="G84" s="350">
        <v>0</v>
      </c>
      <c r="H84" s="384">
        <f t="shared" si="10"/>
        <v>0</v>
      </c>
      <c r="I84" s="297">
        <v>0</v>
      </c>
      <c r="J84" s="297">
        <v>0</v>
      </c>
      <c r="K84" s="387">
        <f t="shared" si="11"/>
        <v>0</v>
      </c>
      <c r="M84" s="350">
        <v>0</v>
      </c>
    </row>
    <row r="85" spans="1:13">
      <c r="A85" s="948" t="str">
        <f>'CA2 Detail'!A85</f>
        <v>1.24.02  Family &amp; Consumer Sciences</v>
      </c>
      <c r="B85" s="350">
        <v>0</v>
      </c>
      <c r="C85" s="350">
        <v>0</v>
      </c>
      <c r="D85" s="350">
        <v>0</v>
      </c>
      <c r="E85" s="350">
        <v>0</v>
      </c>
      <c r="F85" s="350">
        <v>0</v>
      </c>
      <c r="G85" s="350">
        <v>0</v>
      </c>
      <c r="H85" s="384">
        <f t="shared" si="10"/>
        <v>0</v>
      </c>
      <c r="I85" s="297">
        <v>0</v>
      </c>
      <c r="J85" s="297">
        <v>0</v>
      </c>
      <c r="K85" s="387">
        <f t="shared" si="11"/>
        <v>0</v>
      </c>
      <c r="M85" s="350">
        <v>0</v>
      </c>
    </row>
    <row r="86" spans="1:13">
      <c r="A86" s="948" t="str">
        <f>'CA2 Detail'!A86</f>
        <v>1.25.02  Business</v>
      </c>
      <c r="B86" s="350">
        <v>0</v>
      </c>
      <c r="C86" s="350">
        <v>0</v>
      </c>
      <c r="D86" s="350">
        <v>0</v>
      </c>
      <c r="E86" s="350">
        <v>0</v>
      </c>
      <c r="F86" s="350">
        <v>0</v>
      </c>
      <c r="G86" s="350">
        <v>0</v>
      </c>
      <c r="H86" s="384">
        <f t="shared" si="10"/>
        <v>0</v>
      </c>
      <c r="I86" s="297">
        <v>0</v>
      </c>
      <c r="J86" s="297">
        <v>0</v>
      </c>
      <c r="K86" s="387">
        <f t="shared" si="11"/>
        <v>0</v>
      </c>
      <c r="M86" s="350">
        <v>0</v>
      </c>
    </row>
    <row r="87" spans="1:13">
      <c r="A87" s="948" t="str">
        <f>'CA2 Detail'!A87</f>
        <v>1.26.02  Industrial</v>
      </c>
      <c r="B87" s="350">
        <v>0</v>
      </c>
      <c r="C87" s="350">
        <v>0</v>
      </c>
      <c r="D87" s="350">
        <v>0</v>
      </c>
      <c r="E87" s="350">
        <v>0</v>
      </c>
      <c r="F87" s="350">
        <v>0</v>
      </c>
      <c r="G87" s="350">
        <v>0</v>
      </c>
      <c r="H87" s="384">
        <f t="shared" si="10"/>
        <v>0</v>
      </c>
      <c r="I87" s="297">
        <v>0</v>
      </c>
      <c r="J87" s="297">
        <v>0</v>
      </c>
      <c r="K87" s="387">
        <f t="shared" si="11"/>
        <v>0</v>
      </c>
      <c r="M87" s="350">
        <v>0</v>
      </c>
    </row>
    <row r="88" spans="1:13" ht="15.75" thickBot="1">
      <c r="A88" s="946" t="str">
        <f>'CA2 Detail'!A88</f>
        <v>1.27.02  Public Service</v>
      </c>
      <c r="B88" s="335">
        <v>0</v>
      </c>
      <c r="C88" s="335">
        <v>0</v>
      </c>
      <c r="D88" s="335">
        <v>0</v>
      </c>
      <c r="E88" s="335">
        <v>0</v>
      </c>
      <c r="F88" s="335">
        <v>0</v>
      </c>
      <c r="G88" s="335">
        <v>0</v>
      </c>
      <c r="H88" s="385">
        <f t="shared" si="10"/>
        <v>0</v>
      </c>
      <c r="I88" s="320">
        <v>0</v>
      </c>
      <c r="J88" s="320">
        <v>0</v>
      </c>
      <c r="K88" s="388">
        <f t="shared" si="11"/>
        <v>0</v>
      </c>
      <c r="M88" s="335">
        <v>0</v>
      </c>
    </row>
    <row r="89" spans="1:13" ht="16.5" thickBot="1">
      <c r="A89" s="103"/>
      <c r="B89" s="342"/>
      <c r="C89" s="342"/>
      <c r="D89" s="342"/>
      <c r="E89" s="342"/>
      <c r="F89" s="342"/>
      <c r="G89" s="342"/>
      <c r="H89" s="142"/>
      <c r="I89" s="142"/>
      <c r="J89" s="142"/>
      <c r="K89" s="310"/>
      <c r="M89" s="369" t="s">
        <v>141</v>
      </c>
    </row>
    <row r="90" spans="1:13" ht="17.25" thickTop="1" thickBot="1">
      <c r="A90" s="321" t="str">
        <f>'CA2 Detail'!A90</f>
        <v>TOTAL ADULT VOCATIONAL</v>
      </c>
      <c r="B90" s="389">
        <f t="shared" ref="B90:K90" si="12">SUM(B82:B88)</f>
        <v>0</v>
      </c>
      <c r="C90" s="389">
        <f t="shared" si="12"/>
        <v>0</v>
      </c>
      <c r="D90" s="389">
        <f t="shared" si="12"/>
        <v>0</v>
      </c>
      <c r="E90" s="389">
        <f t="shared" si="12"/>
        <v>0</v>
      </c>
      <c r="F90" s="389">
        <f t="shared" si="12"/>
        <v>0</v>
      </c>
      <c r="G90" s="389">
        <f t="shared" si="12"/>
        <v>0</v>
      </c>
      <c r="H90" s="390">
        <f t="shared" si="12"/>
        <v>0</v>
      </c>
      <c r="I90" s="390">
        <f t="shared" si="12"/>
        <v>0</v>
      </c>
      <c r="J90" s="390">
        <f t="shared" si="12"/>
        <v>0</v>
      </c>
      <c r="K90" s="391">
        <f t="shared" si="12"/>
        <v>0</v>
      </c>
      <c r="M90" s="398">
        <f>SUM(M82:M88)</f>
        <v>0</v>
      </c>
    </row>
    <row r="91" spans="1:13" ht="16.5" thickTop="1">
      <c r="A91" s="103"/>
      <c r="B91" s="331"/>
      <c r="C91" s="331"/>
      <c r="D91" s="331"/>
      <c r="E91" s="331"/>
      <c r="F91" s="331"/>
      <c r="G91" s="331"/>
      <c r="H91" s="331"/>
      <c r="I91" s="331"/>
      <c r="J91" s="331"/>
      <c r="K91" s="333" t="s">
        <v>141</v>
      </c>
      <c r="M91" s="370"/>
    </row>
    <row r="92" spans="1:13" ht="16.5" thickBot="1">
      <c r="A92" s="127" t="str">
        <f>'CA2 Detail'!A92</f>
        <v>1.2  CONTINUING WORKFORCE ED.</v>
      </c>
      <c r="B92" s="336"/>
      <c r="C92" s="336"/>
      <c r="D92" s="336"/>
      <c r="E92" s="336"/>
      <c r="F92" s="336"/>
      <c r="G92" s="336"/>
      <c r="H92" s="336"/>
      <c r="I92" s="336"/>
      <c r="J92" s="336"/>
      <c r="K92" s="310"/>
      <c r="M92" s="371"/>
    </row>
    <row r="93" spans="1:13" ht="15.75" thickBot="1">
      <c r="A93" s="954" t="str">
        <f>'CA2 Detail'!A93</f>
        <v>1.XX.03  Continuing Workforce Ed</v>
      </c>
      <c r="B93" s="348">
        <v>0</v>
      </c>
      <c r="C93" s="348">
        <v>0</v>
      </c>
      <c r="D93" s="348">
        <v>0</v>
      </c>
      <c r="E93" s="348">
        <v>0</v>
      </c>
      <c r="F93" s="348">
        <v>0</v>
      </c>
      <c r="G93" s="348">
        <v>0</v>
      </c>
      <c r="H93" s="399">
        <f>SUM(B93:G93)</f>
        <v>0</v>
      </c>
      <c r="I93" s="348">
        <v>0</v>
      </c>
      <c r="J93" s="348">
        <v>0</v>
      </c>
      <c r="K93" s="400">
        <f>SUM(H93:J93)</f>
        <v>0</v>
      </c>
      <c r="M93" s="953">
        <v>0</v>
      </c>
    </row>
    <row r="94" spans="1:13" ht="16.5" thickBot="1">
      <c r="A94" s="103"/>
      <c r="B94" s="337"/>
      <c r="C94" s="337"/>
      <c r="D94" s="337"/>
      <c r="E94" s="337"/>
      <c r="F94" s="337"/>
      <c r="G94" s="337"/>
      <c r="H94" s="142"/>
      <c r="I94" s="142"/>
      <c r="J94" s="142"/>
      <c r="K94" s="310"/>
      <c r="M94" s="373"/>
    </row>
    <row r="95" spans="1:13" ht="17.25" thickTop="1" thickBot="1">
      <c r="A95" s="955" t="str">
        <f>'CA2 Detail'!A95</f>
        <v>TOTAL CONTINUING WORKFORCE ED.</v>
      </c>
      <c r="B95" s="389">
        <f>SUM(B93)</f>
        <v>0</v>
      </c>
      <c r="C95" s="389">
        <f t="shared" ref="C95:J95" si="13">SUM(C93)</f>
        <v>0</v>
      </c>
      <c r="D95" s="389">
        <f t="shared" si="13"/>
        <v>0</v>
      </c>
      <c r="E95" s="389">
        <f t="shared" si="13"/>
        <v>0</v>
      </c>
      <c r="F95" s="389">
        <f t="shared" si="13"/>
        <v>0</v>
      </c>
      <c r="G95" s="389">
        <f t="shared" si="13"/>
        <v>0</v>
      </c>
      <c r="H95" s="389">
        <f t="shared" si="13"/>
        <v>0</v>
      </c>
      <c r="I95" s="389">
        <f t="shared" si="13"/>
        <v>0</v>
      </c>
      <c r="J95" s="389">
        <f t="shared" si="13"/>
        <v>0</v>
      </c>
      <c r="K95" s="391">
        <f t="shared" ref="K95" si="14">SUM(K93:K94)</f>
        <v>0</v>
      </c>
      <c r="M95" s="392">
        <f>M93</f>
        <v>0</v>
      </c>
    </row>
    <row r="96" spans="1:13" ht="16.5" thickTop="1">
      <c r="A96" s="103"/>
      <c r="B96" s="331"/>
      <c r="C96" s="331"/>
      <c r="D96" s="331"/>
      <c r="E96" s="331"/>
      <c r="F96" s="331"/>
      <c r="G96" s="331"/>
      <c r="H96" s="331"/>
      <c r="I96" s="331"/>
      <c r="J96" s="331"/>
      <c r="K96" s="333" t="s">
        <v>141</v>
      </c>
      <c r="M96" s="372"/>
    </row>
    <row r="97" spans="1:13" ht="16.5" thickBot="1">
      <c r="A97" s="145" t="str">
        <f>'CA2 Detail'!A97</f>
        <v>1.2  APPRENTICESHIP</v>
      </c>
      <c r="B97" s="332"/>
      <c r="C97" s="332"/>
      <c r="D97" s="332"/>
      <c r="E97" s="332"/>
      <c r="F97" s="332"/>
      <c r="G97" s="332"/>
      <c r="H97" s="332"/>
      <c r="I97" s="332"/>
      <c r="J97" s="332"/>
      <c r="K97" s="334"/>
      <c r="M97" s="373"/>
    </row>
    <row r="98" spans="1:13" ht="15.75">
      <c r="A98" s="947" t="str">
        <f>'CA2 Detail'!A98</f>
        <v>1.29.97  Class</v>
      </c>
      <c r="B98" s="349">
        <v>0</v>
      </c>
      <c r="C98" s="349">
        <v>0</v>
      </c>
      <c r="D98" s="349">
        <v>0</v>
      </c>
      <c r="E98" s="349">
        <v>0</v>
      </c>
      <c r="F98" s="349">
        <v>0</v>
      </c>
      <c r="G98" s="349">
        <v>0</v>
      </c>
      <c r="H98" s="401">
        <f>SUM(B98:G98)</f>
        <v>0</v>
      </c>
      <c r="I98" s="319">
        <v>0</v>
      </c>
      <c r="J98" s="319">
        <v>0</v>
      </c>
      <c r="K98" s="386">
        <f>SUM(H98:J98)</f>
        <v>0</v>
      </c>
      <c r="M98" s="349">
        <v>0</v>
      </c>
    </row>
    <row r="99" spans="1:13" ht="16.5" thickBot="1">
      <c r="A99" s="946" t="str">
        <f>'CA2 Detail'!A99</f>
        <v>1.29.98  On the Job Training</v>
      </c>
      <c r="B99" s="335">
        <v>0</v>
      </c>
      <c r="C99" s="335">
        <v>0</v>
      </c>
      <c r="D99" s="335">
        <v>0</v>
      </c>
      <c r="E99" s="335">
        <v>0</v>
      </c>
      <c r="F99" s="335">
        <v>0</v>
      </c>
      <c r="G99" s="335">
        <v>0</v>
      </c>
      <c r="H99" s="402">
        <f>SUM(B99:G99)</f>
        <v>0</v>
      </c>
      <c r="I99" s="320">
        <v>0</v>
      </c>
      <c r="J99" s="320">
        <v>0</v>
      </c>
      <c r="K99" s="388">
        <f>SUM(H99:J99)</f>
        <v>0</v>
      </c>
      <c r="M99" s="335">
        <v>0</v>
      </c>
    </row>
    <row r="100" spans="1:13" ht="16.5" thickBot="1">
      <c r="A100" s="99"/>
      <c r="B100" s="343"/>
      <c r="C100" s="343"/>
      <c r="D100" s="343"/>
      <c r="E100" s="343"/>
      <c r="F100" s="343"/>
      <c r="G100" s="343"/>
      <c r="H100" s="344"/>
      <c r="I100" s="345"/>
      <c r="J100" s="345"/>
      <c r="K100" s="346"/>
      <c r="M100" s="374"/>
    </row>
    <row r="101" spans="1:13" ht="17.25" thickTop="1" thickBot="1">
      <c r="A101" s="322" t="str">
        <f>'CA2 Detail'!A101</f>
        <v>TOTAL APPRENTICESHIP</v>
      </c>
      <c r="B101" s="389">
        <f>SUM(B98:B99)</f>
        <v>0</v>
      </c>
      <c r="C101" s="389">
        <f t="shared" ref="C101:K101" si="15">SUM(C98:C99)</f>
        <v>0</v>
      </c>
      <c r="D101" s="389">
        <f t="shared" si="15"/>
        <v>0</v>
      </c>
      <c r="E101" s="389">
        <f t="shared" si="15"/>
        <v>0</v>
      </c>
      <c r="F101" s="389">
        <f t="shared" si="15"/>
        <v>0</v>
      </c>
      <c r="G101" s="389">
        <f t="shared" si="15"/>
        <v>0</v>
      </c>
      <c r="H101" s="389">
        <f t="shared" si="15"/>
        <v>0</v>
      </c>
      <c r="I101" s="389">
        <f t="shared" si="15"/>
        <v>0</v>
      </c>
      <c r="J101" s="389">
        <f t="shared" si="15"/>
        <v>0</v>
      </c>
      <c r="K101" s="389">
        <f t="shared" si="15"/>
        <v>0</v>
      </c>
      <c r="M101" s="392">
        <f>SUM(M98:M99)</f>
        <v>0</v>
      </c>
    </row>
    <row r="102" spans="1:13" ht="16.5" thickTop="1">
      <c r="A102" s="103"/>
      <c r="B102" s="331"/>
      <c r="C102" s="331"/>
      <c r="D102" s="331"/>
      <c r="E102" s="331"/>
      <c r="F102" s="331"/>
      <c r="G102" s="331"/>
      <c r="H102" s="331"/>
      <c r="I102" s="331"/>
      <c r="J102" s="331"/>
      <c r="K102" s="333" t="s">
        <v>141</v>
      </c>
      <c r="M102" s="370"/>
    </row>
    <row r="103" spans="1:13" ht="16.5" thickBot="1">
      <c r="A103" s="103" t="str">
        <f>'CA2 Detail'!A103</f>
        <v>1.3  PREPARATORY</v>
      </c>
      <c r="B103" s="332"/>
      <c r="C103" s="332"/>
      <c r="D103" s="332"/>
      <c r="E103" s="332"/>
      <c r="F103" s="332"/>
      <c r="G103" s="332"/>
      <c r="H103" s="332"/>
      <c r="I103" s="332"/>
      <c r="J103" s="332"/>
      <c r="K103" s="334"/>
      <c r="M103" s="371"/>
    </row>
    <row r="104" spans="1:13">
      <c r="A104" s="950" t="str">
        <f>'CA2 Detail'!A104</f>
        <v>1.31.01  Developmental Education</v>
      </c>
      <c r="B104" s="319">
        <v>0</v>
      </c>
      <c r="C104" s="319">
        <v>0</v>
      </c>
      <c r="D104" s="319">
        <v>0</v>
      </c>
      <c r="E104" s="319">
        <v>0</v>
      </c>
      <c r="F104" s="319">
        <v>0</v>
      </c>
      <c r="G104" s="319">
        <v>0</v>
      </c>
      <c r="H104" s="383">
        <f>SUM(B104:G104)</f>
        <v>0</v>
      </c>
      <c r="I104" s="319">
        <v>0</v>
      </c>
      <c r="J104" s="319">
        <v>0</v>
      </c>
      <c r="K104" s="386">
        <f>SUM(H104:J104)</f>
        <v>0</v>
      </c>
      <c r="M104" s="349">
        <v>0</v>
      </c>
    </row>
    <row r="105" spans="1:13">
      <c r="A105" s="951" t="str">
        <f>'CA2 Detail'!A105</f>
        <v>1.31.02  Vocational Prep.</v>
      </c>
      <c r="B105" s="297">
        <v>0</v>
      </c>
      <c r="C105" s="297">
        <v>0</v>
      </c>
      <c r="D105" s="297">
        <v>0</v>
      </c>
      <c r="E105" s="297">
        <v>0</v>
      </c>
      <c r="F105" s="297">
        <v>0</v>
      </c>
      <c r="G105" s="297">
        <v>0</v>
      </c>
      <c r="H105" s="384">
        <f>SUM(B105:G105)</f>
        <v>0</v>
      </c>
      <c r="I105" s="297">
        <v>0</v>
      </c>
      <c r="J105" s="297">
        <v>0</v>
      </c>
      <c r="K105" s="387">
        <f>SUM(H105:J105)</f>
        <v>0</v>
      </c>
      <c r="M105" s="350">
        <v>0</v>
      </c>
    </row>
    <row r="106" spans="1:13">
      <c r="A106" s="948" t="str">
        <f>'CA2 Detail'!A106</f>
        <v>1.31.03  EAP Dev Ed</v>
      </c>
      <c r="B106" s="297">
        <v>0</v>
      </c>
      <c r="C106" s="297">
        <v>0</v>
      </c>
      <c r="D106" s="297">
        <v>0</v>
      </c>
      <c r="E106" s="297">
        <v>0</v>
      </c>
      <c r="F106" s="297">
        <v>0</v>
      </c>
      <c r="G106" s="297">
        <v>0</v>
      </c>
      <c r="H106" s="384">
        <f>SUM(B106:G106)</f>
        <v>0</v>
      </c>
      <c r="I106" s="297">
        <v>0</v>
      </c>
      <c r="J106" s="297">
        <v>0</v>
      </c>
      <c r="K106" s="387">
        <f>SUM(H106:J106)</f>
        <v>0</v>
      </c>
      <c r="M106" s="350">
        <v>0</v>
      </c>
    </row>
    <row r="107" spans="1:13" ht="15.75" thickBot="1">
      <c r="A107" s="943" t="str">
        <f>'CA2 Detail'!A107</f>
        <v>1.31.04  EAP Vocational Prep.</v>
      </c>
      <c r="B107" s="320">
        <v>0</v>
      </c>
      <c r="C107" s="320">
        <v>0</v>
      </c>
      <c r="D107" s="320">
        <v>0</v>
      </c>
      <c r="E107" s="320">
        <v>0</v>
      </c>
      <c r="F107" s="320">
        <v>0</v>
      </c>
      <c r="G107" s="320">
        <v>0</v>
      </c>
      <c r="H107" s="385">
        <f>SUM(B107:G107)</f>
        <v>0</v>
      </c>
      <c r="I107" s="320">
        <v>0</v>
      </c>
      <c r="J107" s="320">
        <v>0</v>
      </c>
      <c r="K107" s="388">
        <f>SUM(H107:J107)</f>
        <v>0</v>
      </c>
      <c r="M107" s="335">
        <v>0</v>
      </c>
    </row>
    <row r="108" spans="1:13" ht="16.5" thickBot="1">
      <c r="A108" s="145"/>
      <c r="B108" s="337"/>
      <c r="C108" s="337"/>
      <c r="D108" s="337"/>
      <c r="E108" s="337"/>
      <c r="F108" s="337"/>
      <c r="G108" s="337"/>
      <c r="H108" s="142"/>
      <c r="I108" s="142"/>
      <c r="J108" s="142"/>
      <c r="K108" s="310"/>
      <c r="M108" s="371"/>
    </row>
    <row r="109" spans="1:13" ht="17.25" thickTop="1" thickBot="1">
      <c r="A109" s="321" t="str">
        <f>'CA2 Detail'!A109</f>
        <v>TOTAL PREPARATORY</v>
      </c>
      <c r="B109" s="389">
        <f>SUM(B104:B107)</f>
        <v>0</v>
      </c>
      <c r="C109" s="389">
        <f t="shared" ref="C109:K109" si="16">SUM(C104:C107)</f>
        <v>0</v>
      </c>
      <c r="D109" s="389">
        <f t="shared" si="16"/>
        <v>0</v>
      </c>
      <c r="E109" s="389">
        <f t="shared" si="16"/>
        <v>0</v>
      </c>
      <c r="F109" s="389">
        <f t="shared" si="16"/>
        <v>0</v>
      </c>
      <c r="G109" s="389">
        <f t="shared" si="16"/>
        <v>0</v>
      </c>
      <c r="H109" s="390">
        <f t="shared" si="16"/>
        <v>0</v>
      </c>
      <c r="I109" s="390">
        <f t="shared" si="16"/>
        <v>0</v>
      </c>
      <c r="J109" s="390">
        <f t="shared" si="16"/>
        <v>0</v>
      </c>
      <c r="K109" s="389">
        <f t="shared" si="16"/>
        <v>0</v>
      </c>
      <c r="M109" s="398">
        <f>SUM(M104:M107)</f>
        <v>0</v>
      </c>
    </row>
    <row r="110" spans="1:13" ht="16.5" thickTop="1">
      <c r="A110" s="103"/>
      <c r="B110" s="331"/>
      <c r="C110" s="331"/>
      <c r="D110" s="331"/>
      <c r="E110" s="331"/>
      <c r="F110" s="331"/>
      <c r="G110" s="331"/>
      <c r="H110" s="331"/>
      <c r="I110" s="331"/>
      <c r="J110" s="331"/>
      <c r="K110" s="333" t="s">
        <v>141</v>
      </c>
      <c r="M110" s="370"/>
    </row>
    <row r="111" spans="1:13" ht="16.5" thickBot="1">
      <c r="A111" s="145" t="str">
        <f>'CA2 Detail'!A111</f>
        <v>1.3  ADULT EDUCATION</v>
      </c>
      <c r="B111" s="332"/>
      <c r="C111" s="332"/>
      <c r="D111" s="332"/>
      <c r="E111" s="332"/>
      <c r="F111" s="332"/>
      <c r="G111" s="332"/>
      <c r="H111" s="332"/>
      <c r="I111" s="332"/>
      <c r="J111" s="332"/>
      <c r="K111" s="334"/>
      <c r="M111" s="371" t="s">
        <v>141</v>
      </c>
    </row>
    <row r="112" spans="1:13">
      <c r="A112" s="950" t="str">
        <f>'CA2 Detail'!A112</f>
        <v>1.32.01  Adult Basic</v>
      </c>
      <c r="B112" s="349">
        <v>0</v>
      </c>
      <c r="C112" s="349">
        <v>0</v>
      </c>
      <c r="D112" s="349">
        <v>0</v>
      </c>
      <c r="E112" s="349">
        <v>0</v>
      </c>
      <c r="F112" s="349">
        <v>0</v>
      </c>
      <c r="G112" s="349">
        <v>0</v>
      </c>
      <c r="H112" s="383">
        <f>SUM(B112:G112)</f>
        <v>0</v>
      </c>
      <c r="I112" s="319">
        <v>0</v>
      </c>
      <c r="J112" s="319">
        <v>0</v>
      </c>
      <c r="K112" s="403">
        <f>SUM(H112:J112)</f>
        <v>0</v>
      </c>
      <c r="M112" s="349">
        <v>0</v>
      </c>
    </row>
    <row r="113" spans="1:13">
      <c r="A113" s="951" t="str">
        <f>'CA2 Detail'!A113</f>
        <v>1.32.02  Adult Secondary</v>
      </c>
      <c r="B113" s="350">
        <v>0</v>
      </c>
      <c r="C113" s="350">
        <v>0</v>
      </c>
      <c r="D113" s="350">
        <v>0</v>
      </c>
      <c r="E113" s="350">
        <v>0</v>
      </c>
      <c r="F113" s="350">
        <v>0</v>
      </c>
      <c r="G113" s="350">
        <v>0</v>
      </c>
      <c r="H113" s="384">
        <f>SUM(B113:G113)</f>
        <v>0</v>
      </c>
      <c r="I113" s="297">
        <v>0</v>
      </c>
      <c r="J113" s="297">
        <v>0</v>
      </c>
      <c r="K113" s="387">
        <f>SUM(H113:J113)</f>
        <v>0</v>
      </c>
      <c r="M113" s="350">
        <v>0</v>
      </c>
    </row>
    <row r="114" spans="1:13">
      <c r="A114" s="948" t="str">
        <f>'CA2 Detail'!A114</f>
        <v>1.32.03  GED Preparatory</v>
      </c>
      <c r="B114" s="350">
        <v>0</v>
      </c>
      <c r="C114" s="350">
        <v>0</v>
      </c>
      <c r="D114" s="350">
        <v>0</v>
      </c>
      <c r="E114" s="350">
        <v>0</v>
      </c>
      <c r="F114" s="350">
        <v>0</v>
      </c>
      <c r="G114" s="350">
        <v>0</v>
      </c>
      <c r="H114" s="384">
        <f>SUM(B114:G114)</f>
        <v>0</v>
      </c>
      <c r="I114" s="297">
        <v>0</v>
      </c>
      <c r="J114" s="297">
        <v>0</v>
      </c>
      <c r="K114" s="387">
        <f>SUM(H114:J114)</f>
        <v>0</v>
      </c>
      <c r="M114" s="350">
        <v>0</v>
      </c>
    </row>
    <row r="115" spans="1:13" ht="15.75" thickBot="1">
      <c r="A115" s="946" t="str">
        <f>'CA2 Detail'!A115</f>
        <v>1.32.04  EAP Literacy (ESOL)</v>
      </c>
      <c r="B115" s="335">
        <v>0</v>
      </c>
      <c r="C115" s="335">
        <v>0</v>
      </c>
      <c r="D115" s="335">
        <v>0</v>
      </c>
      <c r="E115" s="335">
        <v>0</v>
      </c>
      <c r="F115" s="335">
        <v>0</v>
      </c>
      <c r="G115" s="335">
        <v>0</v>
      </c>
      <c r="H115" s="385">
        <f>SUM(B115:G115)</f>
        <v>0</v>
      </c>
      <c r="I115" s="320">
        <v>0</v>
      </c>
      <c r="J115" s="320">
        <v>0</v>
      </c>
      <c r="K115" s="388">
        <f>SUM(H115:J115)</f>
        <v>0</v>
      </c>
      <c r="M115" s="335">
        <v>0</v>
      </c>
    </row>
    <row r="116" spans="1:13" ht="16.5" thickBot="1">
      <c r="A116" s="103"/>
      <c r="B116" s="337"/>
      <c r="C116" s="337"/>
      <c r="D116" s="337"/>
      <c r="E116" s="337"/>
      <c r="F116" s="337"/>
      <c r="G116" s="337"/>
      <c r="H116" s="142"/>
      <c r="I116" s="142"/>
      <c r="J116" s="142"/>
      <c r="K116" s="310"/>
      <c r="M116" s="375"/>
    </row>
    <row r="117" spans="1:13" ht="17.25" thickTop="1" thickBot="1">
      <c r="A117" s="321" t="str">
        <f>'CA2 Detail'!A117</f>
        <v>TOTAL ADULT EDUCATION</v>
      </c>
      <c r="B117" s="389">
        <f>SUM(B112:B115)</f>
        <v>0</v>
      </c>
      <c r="C117" s="389">
        <f>SUM(C112:C115)</f>
        <v>0</v>
      </c>
      <c r="D117" s="389">
        <f t="shared" ref="D117:K117" si="17">SUM(D112:D115)</f>
        <v>0</v>
      </c>
      <c r="E117" s="389">
        <f t="shared" si="17"/>
        <v>0</v>
      </c>
      <c r="F117" s="389">
        <f t="shared" si="17"/>
        <v>0</v>
      </c>
      <c r="G117" s="389">
        <f t="shared" si="17"/>
        <v>0</v>
      </c>
      <c r="H117" s="390">
        <f t="shared" si="17"/>
        <v>0</v>
      </c>
      <c r="I117" s="390">
        <f t="shared" si="17"/>
        <v>0</v>
      </c>
      <c r="J117" s="390">
        <f t="shared" si="17"/>
        <v>0</v>
      </c>
      <c r="K117" s="389">
        <f t="shared" si="17"/>
        <v>0</v>
      </c>
      <c r="M117" s="389">
        <f>SUM(M112:M115)</f>
        <v>0</v>
      </c>
    </row>
    <row r="118" spans="1:13" ht="17.25" thickTop="1" thickBot="1">
      <c r="A118" s="103"/>
      <c r="B118" s="378"/>
      <c r="C118" s="378"/>
      <c r="D118" s="378"/>
      <c r="E118" s="378"/>
      <c r="F118" s="378"/>
      <c r="G118" s="378"/>
      <c r="H118" s="142"/>
      <c r="I118" s="142"/>
      <c r="J118" s="142"/>
      <c r="K118" s="310"/>
      <c r="M118" s="380">
        <f>M34+M63+M74+M79+M90+M95+M101+M109+M117</f>
        <v>0</v>
      </c>
    </row>
    <row r="119" spans="1:13" ht="17.25" thickTop="1" thickBot="1">
      <c r="A119" s="934" t="str">
        <f>'CA2 Detail'!A119</f>
        <v xml:space="preserve">TOTAL INSTRUCTION (FCSPF) </v>
      </c>
      <c r="B119" s="390">
        <f t="shared" ref="B119:K119" si="18">B34+B63+B74+B79+B90+B95+B101+B109+B117</f>
        <v>0</v>
      </c>
      <c r="C119" s="390">
        <f t="shared" si="18"/>
        <v>0</v>
      </c>
      <c r="D119" s="390">
        <f t="shared" si="18"/>
        <v>0</v>
      </c>
      <c r="E119" s="390">
        <f t="shared" si="18"/>
        <v>0</v>
      </c>
      <c r="F119" s="390">
        <f t="shared" si="18"/>
        <v>0</v>
      </c>
      <c r="G119" s="390">
        <f t="shared" si="18"/>
        <v>0</v>
      </c>
      <c r="H119" s="390">
        <f t="shared" si="18"/>
        <v>0</v>
      </c>
      <c r="I119" s="390">
        <f t="shared" si="18"/>
        <v>0</v>
      </c>
      <c r="J119" s="390">
        <f t="shared" si="18"/>
        <v>0</v>
      </c>
      <c r="K119" s="389">
        <f t="shared" si="18"/>
        <v>0</v>
      </c>
      <c r="M119" s="379">
        <f>K158</f>
        <v>0</v>
      </c>
    </row>
    <row r="120" spans="1:13" ht="15.75" thickTop="1">
      <c r="A120" s="300" t="s">
        <v>67</v>
      </c>
      <c r="B120" s="157" t="s">
        <v>142</v>
      </c>
      <c r="C120" s="157" t="s">
        <v>152</v>
      </c>
      <c r="D120" s="157" t="s">
        <v>160</v>
      </c>
      <c r="E120" s="157" t="s">
        <v>168</v>
      </c>
      <c r="F120" s="157" t="s">
        <v>175</v>
      </c>
      <c r="G120" s="157" t="s">
        <v>178</v>
      </c>
      <c r="H120" s="157" t="s">
        <v>183</v>
      </c>
      <c r="I120" s="157" t="s">
        <v>186</v>
      </c>
      <c r="J120" s="157" t="s">
        <v>190</v>
      </c>
      <c r="K120" s="300" t="s">
        <v>193</v>
      </c>
    </row>
    <row r="121" spans="1:13" ht="15.75">
      <c r="A121" s="160"/>
      <c r="B121" s="161"/>
      <c r="C121" s="100"/>
      <c r="D121" s="100"/>
      <c r="E121" s="100"/>
      <c r="F121" s="100"/>
      <c r="G121" s="100"/>
      <c r="H121" s="100"/>
      <c r="I121" s="100"/>
      <c r="J121" s="100"/>
      <c r="K121" s="161"/>
    </row>
    <row r="123" spans="1:13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61"/>
    </row>
    <row r="124" spans="1:13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61"/>
    </row>
    <row r="125" spans="1:13" ht="15.75" thickBot="1">
      <c r="A125" s="299" t="s">
        <v>67</v>
      </c>
      <c r="B125" s="157" t="s">
        <v>142</v>
      </c>
      <c r="C125" s="157" t="s">
        <v>152</v>
      </c>
      <c r="D125" s="157" t="s">
        <v>160</v>
      </c>
      <c r="E125" s="157" t="s">
        <v>168</v>
      </c>
      <c r="F125" s="157" t="s">
        <v>175</v>
      </c>
      <c r="G125" s="157" t="s">
        <v>178</v>
      </c>
      <c r="H125" s="157" t="s">
        <v>183</v>
      </c>
      <c r="I125" s="157" t="s">
        <v>186</v>
      </c>
      <c r="J125" s="157" t="s">
        <v>190</v>
      </c>
      <c r="K125" s="299" t="s">
        <v>193</v>
      </c>
    </row>
    <row r="126" spans="1:13" ht="16.5" thickTop="1">
      <c r="A126" s="301"/>
      <c r="B126" s="125"/>
      <c r="C126" s="93"/>
      <c r="D126" s="93"/>
      <c r="E126" s="93"/>
      <c r="F126" s="93"/>
      <c r="G126" s="93"/>
      <c r="H126" s="93"/>
      <c r="I126" s="93"/>
      <c r="J126" s="93"/>
      <c r="K126" s="312"/>
    </row>
    <row r="127" spans="1:13" ht="15.75">
      <c r="A127" s="302" t="str">
        <f>A2</f>
        <v>Select College Name</v>
      </c>
      <c r="B127" s="103" t="s">
        <v>143</v>
      </c>
      <c r="C127" s="160"/>
      <c r="D127" s="160"/>
      <c r="E127" s="160"/>
      <c r="F127" s="160"/>
      <c r="G127" s="160"/>
      <c r="H127" s="160"/>
      <c r="I127" s="160"/>
      <c r="J127" s="160"/>
      <c r="K127" s="313"/>
    </row>
    <row r="128" spans="1:13" ht="15.75">
      <c r="A128" s="303" t="str">
        <f>$A$3</f>
        <v>2019-20 COST ANALYSIS</v>
      </c>
      <c r="B128" s="112" t="s">
        <v>138</v>
      </c>
      <c r="C128" s="113"/>
      <c r="D128" s="113"/>
      <c r="E128" s="113"/>
      <c r="F128" s="113"/>
      <c r="G128" s="113"/>
      <c r="H128" s="113"/>
      <c r="I128" s="114"/>
      <c r="J128" s="114"/>
      <c r="K128" s="306"/>
    </row>
    <row r="129" spans="1:11" ht="15.75">
      <c r="A129" s="302" t="s">
        <v>0</v>
      </c>
      <c r="B129" s="112" t="s">
        <v>139</v>
      </c>
      <c r="C129" s="113"/>
      <c r="D129" s="120" t="s">
        <v>159</v>
      </c>
      <c r="E129" s="113"/>
      <c r="F129" s="120" t="s">
        <v>174</v>
      </c>
      <c r="G129" s="113"/>
      <c r="H129" s="115" t="s">
        <v>136</v>
      </c>
      <c r="I129" s="102" t="s">
        <v>184</v>
      </c>
      <c r="J129" s="102" t="s">
        <v>189</v>
      </c>
      <c r="K129" s="302" t="s">
        <v>136</v>
      </c>
    </row>
    <row r="130" spans="1:11" ht="16.5" thickBot="1">
      <c r="A130" s="302" t="str">
        <f>A5</f>
        <v>Information Classification Structure (ICS Code)</v>
      </c>
      <c r="B130" s="115" t="s">
        <v>140</v>
      </c>
      <c r="C130" s="124" t="s">
        <v>151</v>
      </c>
      <c r="D130" s="124" t="s">
        <v>140</v>
      </c>
      <c r="E130" s="124" t="s">
        <v>151</v>
      </c>
      <c r="F130" s="124" t="s">
        <v>140</v>
      </c>
      <c r="G130" s="124" t="s">
        <v>151</v>
      </c>
      <c r="H130" s="102" t="s">
        <v>182</v>
      </c>
      <c r="I130" s="102" t="s">
        <v>185</v>
      </c>
      <c r="J130" s="102" t="s">
        <v>185</v>
      </c>
      <c r="K130" s="302" t="s">
        <v>194</v>
      </c>
    </row>
    <row r="131" spans="1:11" ht="15.75" thickTop="1">
      <c r="A131" s="304"/>
      <c r="B131" s="451"/>
      <c r="C131" s="452"/>
      <c r="D131" s="351"/>
      <c r="E131" s="351"/>
      <c r="F131" s="351"/>
      <c r="G131" s="351"/>
      <c r="H131" s="96"/>
      <c r="I131" s="96"/>
      <c r="J131" s="96"/>
      <c r="K131" s="314"/>
    </row>
    <row r="132" spans="1:11" ht="16.5" thickBot="1">
      <c r="A132" s="305" t="str">
        <f>'CA2 Detail'!A132</f>
        <v>3.0  PUBLIC SERVICE</v>
      </c>
      <c r="B132" s="453"/>
      <c r="C132" s="454"/>
      <c r="D132" s="353"/>
      <c r="E132" s="352"/>
      <c r="F132" s="352"/>
      <c r="G132" s="352"/>
      <c r="H132" s="132"/>
      <c r="I132" s="132"/>
      <c r="J132" s="132"/>
      <c r="K132" s="315"/>
    </row>
    <row r="133" spans="1:11">
      <c r="A133" s="947" t="str">
        <f>'CA2 Detail'!A133</f>
        <v>3.1000  Community Services</v>
      </c>
      <c r="B133" s="455"/>
      <c r="C133" s="456"/>
      <c r="D133" s="319">
        <v>0</v>
      </c>
      <c r="E133" s="319">
        <v>0</v>
      </c>
      <c r="F133" s="319">
        <v>0</v>
      </c>
      <c r="G133" s="319">
        <v>0</v>
      </c>
      <c r="H133" s="383">
        <f>SUM(D133:G133)</f>
        <v>0</v>
      </c>
      <c r="I133" s="319">
        <v>0</v>
      </c>
      <c r="J133" s="319">
        <v>0</v>
      </c>
      <c r="K133" s="386">
        <f>SUM(H133:J133)</f>
        <v>0</v>
      </c>
    </row>
    <row r="134" spans="1:11" ht="15.75" thickBot="1">
      <c r="A134" s="946" t="str">
        <f>'CA2 Detail'!A134</f>
        <v>3.2000  Public Broadcasting</v>
      </c>
      <c r="B134" s="457"/>
      <c r="C134" s="458"/>
      <c r="D134" s="320">
        <v>0</v>
      </c>
      <c r="E134" s="320">
        <v>0</v>
      </c>
      <c r="F134" s="320">
        <v>0</v>
      </c>
      <c r="G134" s="320">
        <v>0</v>
      </c>
      <c r="H134" s="385">
        <f>SUM(D134:G134)</f>
        <v>0</v>
      </c>
      <c r="I134" s="320">
        <v>0</v>
      </c>
      <c r="J134" s="320">
        <v>0</v>
      </c>
      <c r="K134" s="388">
        <f>SUM(H134:J134)</f>
        <v>0</v>
      </c>
    </row>
    <row r="135" spans="1:11" ht="16.5" thickBot="1">
      <c r="A135" s="305"/>
      <c r="B135" s="453"/>
      <c r="C135" s="454"/>
      <c r="D135" s="355"/>
      <c r="E135" s="355"/>
      <c r="F135" s="355"/>
      <c r="G135" s="355"/>
      <c r="H135" s="132"/>
      <c r="I135" s="132"/>
      <c r="J135" s="132"/>
      <c r="K135" s="315"/>
    </row>
    <row r="136" spans="1:11" ht="17.25" thickTop="1" thickBot="1">
      <c r="A136" s="323" t="str">
        <f>'CA2 Detail'!A136</f>
        <v>TOTAL PUBLIC SERVICE</v>
      </c>
      <c r="B136" s="459"/>
      <c r="C136" s="460"/>
      <c r="D136" s="389">
        <f t="shared" ref="D136:K136" si="19">SUM(D133:D134)</f>
        <v>0</v>
      </c>
      <c r="E136" s="389">
        <f t="shared" si="19"/>
        <v>0</v>
      </c>
      <c r="F136" s="389">
        <f t="shared" si="19"/>
        <v>0</v>
      </c>
      <c r="G136" s="389">
        <f t="shared" si="19"/>
        <v>0</v>
      </c>
      <c r="H136" s="390">
        <f t="shared" si="19"/>
        <v>0</v>
      </c>
      <c r="I136" s="390">
        <f t="shared" si="19"/>
        <v>0</v>
      </c>
      <c r="J136" s="390">
        <f t="shared" si="19"/>
        <v>0</v>
      </c>
      <c r="K136" s="391">
        <f t="shared" si="19"/>
        <v>0</v>
      </c>
    </row>
    <row r="137" spans="1:11" ht="16.5" thickTop="1">
      <c r="A137" s="305"/>
      <c r="B137" s="461"/>
      <c r="C137" s="462"/>
      <c r="D137" s="354"/>
      <c r="E137" s="354"/>
      <c r="F137" s="354"/>
      <c r="G137" s="354"/>
      <c r="H137" s="132"/>
      <c r="I137" s="132"/>
      <c r="J137" s="132"/>
      <c r="K137" s="315"/>
    </row>
    <row r="138" spans="1:11" ht="16.5" thickBot="1">
      <c r="A138" s="305" t="str">
        <f>'CA2 Detail'!A138</f>
        <v>4.0  ACADEMIC SUPPORT</v>
      </c>
      <c r="B138" s="461"/>
      <c r="C138" s="462"/>
      <c r="D138" s="352"/>
      <c r="E138" s="352"/>
      <c r="F138" s="352"/>
      <c r="G138" s="352"/>
      <c r="H138" s="132"/>
      <c r="I138" s="132"/>
      <c r="J138" s="132"/>
      <c r="K138" s="315"/>
    </row>
    <row r="139" spans="1:11">
      <c r="A139" s="947" t="str">
        <f>'CA2 Detail'!A139</f>
        <v>4.1000  Libraries</v>
      </c>
      <c r="B139" s="455"/>
      <c r="C139" s="456"/>
      <c r="D139" s="319">
        <v>0</v>
      </c>
      <c r="E139" s="319">
        <v>0</v>
      </c>
      <c r="F139" s="319">
        <v>0</v>
      </c>
      <c r="G139" s="319">
        <v>0</v>
      </c>
      <c r="H139" s="383">
        <f t="shared" ref="H139:H145" si="20">SUM(D139:G139)</f>
        <v>0</v>
      </c>
      <c r="I139" s="319">
        <v>0</v>
      </c>
      <c r="J139" s="319">
        <v>0</v>
      </c>
      <c r="K139" s="386">
        <f t="shared" ref="K139:K145" si="21">SUM(H139:J139)</f>
        <v>0</v>
      </c>
    </row>
    <row r="140" spans="1:11">
      <c r="A140" s="948" t="str">
        <f>'CA2 Detail'!A140</f>
        <v>4.2000  Ed. Media Services</v>
      </c>
      <c r="B140" s="463"/>
      <c r="C140" s="464"/>
      <c r="D140" s="297">
        <v>0</v>
      </c>
      <c r="E140" s="297">
        <v>0</v>
      </c>
      <c r="F140" s="297">
        <v>0</v>
      </c>
      <c r="G140" s="297">
        <v>0</v>
      </c>
      <c r="H140" s="384">
        <f t="shared" si="20"/>
        <v>0</v>
      </c>
      <c r="I140" s="297">
        <v>0</v>
      </c>
      <c r="J140" s="297">
        <v>0</v>
      </c>
      <c r="K140" s="387">
        <f t="shared" si="21"/>
        <v>0</v>
      </c>
    </row>
    <row r="141" spans="1:11">
      <c r="A141" s="948" t="str">
        <f>'CA2 Detail'!A141</f>
        <v>4.3000  Open Labs (Interdisciplinary)</v>
      </c>
      <c r="B141" s="463"/>
      <c r="C141" s="464"/>
      <c r="D141" s="297">
        <v>0</v>
      </c>
      <c r="E141" s="297">
        <v>0</v>
      </c>
      <c r="F141" s="297">
        <v>0</v>
      </c>
      <c r="G141" s="297">
        <v>0</v>
      </c>
      <c r="H141" s="384">
        <f t="shared" si="20"/>
        <v>0</v>
      </c>
      <c r="I141" s="297">
        <v>0</v>
      </c>
      <c r="J141" s="297">
        <v>0</v>
      </c>
      <c r="K141" s="387">
        <f t="shared" si="21"/>
        <v>0</v>
      </c>
    </row>
    <row r="142" spans="1:11">
      <c r="A142" s="948" t="str">
        <f>'CA2 Detail'!A142</f>
        <v>4.4000  Instruc. Compu. Svcs.</v>
      </c>
      <c r="B142" s="463"/>
      <c r="C142" s="464"/>
      <c r="D142" s="297">
        <v>0</v>
      </c>
      <c r="E142" s="297">
        <v>0</v>
      </c>
      <c r="F142" s="297">
        <v>0</v>
      </c>
      <c r="G142" s="297">
        <v>0</v>
      </c>
      <c r="H142" s="384">
        <f t="shared" si="20"/>
        <v>0</v>
      </c>
      <c r="I142" s="297">
        <v>0</v>
      </c>
      <c r="J142" s="297">
        <v>0</v>
      </c>
      <c r="K142" s="387">
        <f t="shared" si="21"/>
        <v>0</v>
      </c>
    </row>
    <row r="143" spans="1:11">
      <c r="A143" s="948" t="str">
        <f>'CA2 Detail'!A143</f>
        <v>4.6000  Academic Admin.</v>
      </c>
      <c r="B143" s="463"/>
      <c r="C143" s="464"/>
      <c r="D143" s="297">
        <v>0</v>
      </c>
      <c r="E143" s="297">
        <v>0</v>
      </c>
      <c r="F143" s="297">
        <v>0</v>
      </c>
      <c r="G143" s="297">
        <v>0</v>
      </c>
      <c r="H143" s="384">
        <f t="shared" si="20"/>
        <v>0</v>
      </c>
      <c r="I143" s="297">
        <v>0</v>
      </c>
      <c r="J143" s="297">
        <v>0</v>
      </c>
      <c r="K143" s="387">
        <f t="shared" si="21"/>
        <v>0</v>
      </c>
    </row>
    <row r="144" spans="1:11">
      <c r="A144" s="948" t="str">
        <f>'CA2 Detail'!A144</f>
        <v>4.7000  Course &amp; Curr. Dev.</v>
      </c>
      <c r="B144" s="463"/>
      <c r="C144" s="464"/>
      <c r="D144" s="297">
        <v>0</v>
      </c>
      <c r="E144" s="297">
        <v>0</v>
      </c>
      <c r="F144" s="297">
        <v>0</v>
      </c>
      <c r="G144" s="297">
        <v>0</v>
      </c>
      <c r="H144" s="384">
        <f t="shared" si="20"/>
        <v>0</v>
      </c>
      <c r="I144" s="297">
        <v>0</v>
      </c>
      <c r="J144" s="297">
        <v>0</v>
      </c>
      <c r="K144" s="387">
        <f t="shared" si="21"/>
        <v>0</v>
      </c>
    </row>
    <row r="145" spans="1:11" ht="15.75" thickBot="1">
      <c r="A145" s="946" t="str">
        <f>'CA2 Detail'!A145</f>
        <v>4.8000  Prof. Person. Dev.</v>
      </c>
      <c r="B145" s="465"/>
      <c r="C145" s="466"/>
      <c r="D145" s="320">
        <v>0</v>
      </c>
      <c r="E145" s="320">
        <v>0</v>
      </c>
      <c r="F145" s="320">
        <v>0</v>
      </c>
      <c r="G145" s="320">
        <v>0</v>
      </c>
      <c r="H145" s="385">
        <f t="shared" si="20"/>
        <v>0</v>
      </c>
      <c r="I145" s="320">
        <v>0</v>
      </c>
      <c r="J145" s="320">
        <v>0</v>
      </c>
      <c r="K145" s="388">
        <f t="shared" si="21"/>
        <v>0</v>
      </c>
    </row>
    <row r="146" spans="1:11" ht="15.75" thickBot="1">
      <c r="A146" s="201"/>
      <c r="B146" s="461"/>
      <c r="C146" s="462"/>
      <c r="D146" s="355"/>
      <c r="E146" s="355"/>
      <c r="F146" s="355"/>
      <c r="G146" s="355"/>
      <c r="H146" s="132"/>
      <c r="I146" s="132"/>
      <c r="J146" s="132"/>
      <c r="K146" s="315"/>
    </row>
    <row r="147" spans="1:11" ht="17.25" thickTop="1" thickBot="1">
      <c r="A147" s="323" t="str">
        <f>'CA2 Detail'!A147</f>
        <v>TOTAL ACADEMIC SUPPORT</v>
      </c>
      <c r="B147" s="459"/>
      <c r="C147" s="460"/>
      <c r="D147" s="389">
        <f t="shared" ref="D147:K147" si="22">SUM(D139:D145)</f>
        <v>0</v>
      </c>
      <c r="E147" s="389">
        <f t="shared" si="22"/>
        <v>0</v>
      </c>
      <c r="F147" s="389">
        <f t="shared" si="22"/>
        <v>0</v>
      </c>
      <c r="G147" s="389">
        <f t="shared" si="22"/>
        <v>0</v>
      </c>
      <c r="H147" s="390">
        <f t="shared" si="22"/>
        <v>0</v>
      </c>
      <c r="I147" s="390">
        <f t="shared" si="22"/>
        <v>0</v>
      </c>
      <c r="J147" s="390">
        <f t="shared" si="22"/>
        <v>0</v>
      </c>
      <c r="K147" s="391">
        <f t="shared" si="22"/>
        <v>0</v>
      </c>
    </row>
    <row r="148" spans="1:11" ht="16.5" thickTop="1">
      <c r="A148" s="305"/>
      <c r="B148" s="461"/>
      <c r="C148" s="462"/>
      <c r="D148" s="354"/>
      <c r="E148" s="354"/>
      <c r="F148" s="354"/>
      <c r="G148" s="354"/>
      <c r="H148" s="132"/>
      <c r="I148" s="132"/>
      <c r="J148" s="132"/>
      <c r="K148" s="315"/>
    </row>
    <row r="149" spans="1:11" ht="16.5" thickBot="1">
      <c r="A149" s="305" t="str">
        <f>'CA2 Detail'!A149</f>
        <v>5.0  STUDENT SERVICE</v>
      </c>
      <c r="B149" s="461"/>
      <c r="C149" s="462"/>
      <c r="D149" s="352"/>
      <c r="E149" s="352"/>
      <c r="F149" s="352"/>
      <c r="G149" s="352"/>
      <c r="H149" s="132"/>
      <c r="I149" s="132"/>
      <c r="J149" s="132"/>
      <c r="K149" s="315"/>
    </row>
    <row r="150" spans="1:11">
      <c r="A150" s="947" t="str">
        <f>'CA2 Detail'!A150</f>
        <v>5.1000  Soc. &amp; Cultural Dev.</v>
      </c>
      <c r="B150" s="455"/>
      <c r="C150" s="456"/>
      <c r="D150" s="319">
        <v>0</v>
      </c>
      <c r="E150" s="319">
        <v>0</v>
      </c>
      <c r="F150" s="319">
        <v>0</v>
      </c>
      <c r="G150" s="319">
        <v>0</v>
      </c>
      <c r="H150" s="383">
        <f t="shared" ref="H150:H159" si="23">SUM(D150:G150)</f>
        <v>0</v>
      </c>
      <c r="I150" s="319">
        <v>0</v>
      </c>
      <c r="J150" s="319">
        <v>0</v>
      </c>
      <c r="K150" s="386">
        <f t="shared" ref="K150:K159" si="24">SUM(H150:J150)</f>
        <v>0</v>
      </c>
    </row>
    <row r="151" spans="1:11">
      <c r="A151" s="948" t="str">
        <f>'CA2 Detail'!A151</f>
        <v>5.2000  Organized Athletics</v>
      </c>
      <c r="B151" s="463"/>
      <c r="C151" s="464"/>
      <c r="D151" s="297">
        <v>0</v>
      </c>
      <c r="E151" s="297">
        <v>0</v>
      </c>
      <c r="F151" s="297">
        <v>0</v>
      </c>
      <c r="G151" s="297">
        <v>0</v>
      </c>
      <c r="H151" s="384">
        <f t="shared" si="23"/>
        <v>0</v>
      </c>
      <c r="I151" s="297">
        <v>0</v>
      </c>
      <c r="J151" s="297">
        <v>0</v>
      </c>
      <c r="K151" s="387">
        <f t="shared" si="24"/>
        <v>0</v>
      </c>
    </row>
    <row r="152" spans="1:11">
      <c r="A152" s="948" t="str">
        <f>'CA2 Detail'!A152</f>
        <v>5.3000  Couns. &amp; Advisement</v>
      </c>
      <c r="B152" s="463"/>
      <c r="C152" s="464"/>
      <c r="D152" s="297">
        <v>0</v>
      </c>
      <c r="E152" s="297">
        <v>0</v>
      </c>
      <c r="F152" s="297">
        <v>0</v>
      </c>
      <c r="G152" s="297">
        <v>0</v>
      </c>
      <c r="H152" s="384">
        <f t="shared" si="23"/>
        <v>0</v>
      </c>
      <c r="I152" s="297">
        <v>0</v>
      </c>
      <c r="J152" s="297">
        <v>0</v>
      </c>
      <c r="K152" s="387">
        <f t="shared" si="24"/>
        <v>0</v>
      </c>
    </row>
    <row r="153" spans="1:11">
      <c r="A153" s="948" t="str">
        <f>'CA2 Detail'!A153</f>
        <v>5.4000  Placement Services</v>
      </c>
      <c r="B153" s="463"/>
      <c r="C153" s="464"/>
      <c r="D153" s="297">
        <v>0</v>
      </c>
      <c r="E153" s="297">
        <v>0</v>
      </c>
      <c r="F153" s="297">
        <v>0</v>
      </c>
      <c r="G153" s="297">
        <v>0</v>
      </c>
      <c r="H153" s="384">
        <f t="shared" si="23"/>
        <v>0</v>
      </c>
      <c r="I153" s="297">
        <v>0</v>
      </c>
      <c r="J153" s="297">
        <v>0</v>
      </c>
      <c r="K153" s="387">
        <f t="shared" si="24"/>
        <v>0</v>
      </c>
    </row>
    <row r="154" spans="1:11">
      <c r="A154" s="948" t="str">
        <f>'CA2 Detail'!A154</f>
        <v>5.5000  Fin. Aid Admin.</v>
      </c>
      <c r="B154" s="463"/>
      <c r="C154" s="464"/>
      <c r="D154" s="297">
        <v>0</v>
      </c>
      <c r="E154" s="297">
        <v>0</v>
      </c>
      <c r="F154" s="297">
        <v>0</v>
      </c>
      <c r="G154" s="297">
        <v>0</v>
      </c>
      <c r="H154" s="384">
        <f t="shared" si="23"/>
        <v>0</v>
      </c>
      <c r="I154" s="297">
        <v>0</v>
      </c>
      <c r="J154" s="297">
        <v>0</v>
      </c>
      <c r="K154" s="387">
        <f t="shared" si="24"/>
        <v>0</v>
      </c>
    </row>
    <row r="155" spans="1:11">
      <c r="A155" s="948" t="str">
        <f>'CA2 Detail'!A155</f>
        <v>5.6000  Student Rec. &amp; Adm.</v>
      </c>
      <c r="B155" s="463"/>
      <c r="C155" s="464"/>
      <c r="D155" s="297">
        <v>0</v>
      </c>
      <c r="E155" s="297">
        <v>0</v>
      </c>
      <c r="F155" s="297">
        <v>0</v>
      </c>
      <c r="G155" s="297">
        <v>0</v>
      </c>
      <c r="H155" s="384">
        <f t="shared" si="23"/>
        <v>0</v>
      </c>
      <c r="I155" s="297">
        <v>0</v>
      </c>
      <c r="J155" s="297">
        <v>0</v>
      </c>
      <c r="K155" s="387">
        <f t="shared" si="24"/>
        <v>0</v>
      </c>
    </row>
    <row r="156" spans="1:11">
      <c r="A156" s="948" t="str">
        <f>'CA2 Detail'!A156</f>
        <v>5.7000  Health Services</v>
      </c>
      <c r="B156" s="463"/>
      <c r="C156" s="464"/>
      <c r="D156" s="297">
        <v>0</v>
      </c>
      <c r="E156" s="297">
        <v>0</v>
      </c>
      <c r="F156" s="297">
        <v>0</v>
      </c>
      <c r="G156" s="297">
        <v>0</v>
      </c>
      <c r="H156" s="384">
        <f t="shared" si="23"/>
        <v>0</v>
      </c>
      <c r="I156" s="297">
        <v>0</v>
      </c>
      <c r="J156" s="297">
        <v>0</v>
      </c>
      <c r="K156" s="387">
        <f t="shared" si="24"/>
        <v>0</v>
      </c>
    </row>
    <row r="157" spans="1:11">
      <c r="A157" s="948" t="str">
        <f>'CA2 Detail'!A157</f>
        <v>5.8100  Svcs. Students w Disabilities</v>
      </c>
      <c r="B157" s="463"/>
      <c r="C157" s="464"/>
      <c r="D157" s="297">
        <v>0</v>
      </c>
      <c r="E157" s="297">
        <v>0</v>
      </c>
      <c r="F157" s="297">
        <v>0</v>
      </c>
      <c r="G157" s="297">
        <v>0</v>
      </c>
      <c r="H157" s="384">
        <f t="shared" si="23"/>
        <v>0</v>
      </c>
      <c r="I157" s="297">
        <v>0</v>
      </c>
      <c r="J157" s="297">
        <v>0</v>
      </c>
      <c r="K157" s="387">
        <f t="shared" si="24"/>
        <v>0</v>
      </c>
    </row>
    <row r="158" spans="1:11">
      <c r="A158" s="952" t="str">
        <f>'CA2 Detail'!A158</f>
        <v xml:space="preserve">5.8200  Other Special Services </v>
      </c>
      <c r="B158" s="463"/>
      <c r="C158" s="464"/>
      <c r="D158" s="297">
        <v>0</v>
      </c>
      <c r="E158" s="297">
        <v>0</v>
      </c>
      <c r="F158" s="297">
        <v>0</v>
      </c>
      <c r="G158" s="297">
        <v>0</v>
      </c>
      <c r="H158" s="384">
        <f t="shared" si="23"/>
        <v>0</v>
      </c>
      <c r="I158" s="297">
        <v>0</v>
      </c>
      <c r="J158" s="297">
        <v>0</v>
      </c>
      <c r="K158" s="387">
        <f t="shared" si="24"/>
        <v>0</v>
      </c>
    </row>
    <row r="159" spans="1:11" ht="15.75" thickBot="1">
      <c r="A159" s="946" t="str">
        <f>'CA2 Detail'!A159</f>
        <v>5.9000  Student Serv. Admin.</v>
      </c>
      <c r="B159" s="465"/>
      <c r="C159" s="466"/>
      <c r="D159" s="320">
        <v>0</v>
      </c>
      <c r="E159" s="320">
        <v>0</v>
      </c>
      <c r="F159" s="320">
        <v>0</v>
      </c>
      <c r="G159" s="320">
        <v>0</v>
      </c>
      <c r="H159" s="385">
        <f t="shared" si="23"/>
        <v>0</v>
      </c>
      <c r="I159" s="320">
        <v>0</v>
      </c>
      <c r="J159" s="320">
        <v>0</v>
      </c>
      <c r="K159" s="388">
        <f t="shared" si="24"/>
        <v>0</v>
      </c>
    </row>
    <row r="160" spans="1:11" ht="15.75" thickBot="1">
      <c r="A160" s="201"/>
      <c r="B160" s="461"/>
      <c r="C160" s="462"/>
      <c r="D160" s="352"/>
      <c r="E160" s="352"/>
      <c r="F160" s="352"/>
      <c r="G160" s="352"/>
      <c r="H160" s="132"/>
      <c r="I160" s="132"/>
      <c r="J160" s="132"/>
      <c r="K160" s="315"/>
    </row>
    <row r="161" spans="1:11" ht="17.25" thickTop="1" thickBot="1">
      <c r="A161" s="323" t="str">
        <f>'CA2 Detail'!A161</f>
        <v>TOTAL STUDENT SERVICE</v>
      </c>
      <c r="B161" s="459"/>
      <c r="C161" s="460"/>
      <c r="D161" s="389">
        <f t="shared" ref="D161:J161" si="25">SUM(D150:D159)</f>
        <v>0</v>
      </c>
      <c r="E161" s="389">
        <f t="shared" si="25"/>
        <v>0</v>
      </c>
      <c r="F161" s="389">
        <f t="shared" si="25"/>
        <v>0</v>
      </c>
      <c r="G161" s="389">
        <f t="shared" si="25"/>
        <v>0</v>
      </c>
      <c r="H161" s="390">
        <f t="shared" si="25"/>
        <v>0</v>
      </c>
      <c r="I161" s="390">
        <f t="shared" si="25"/>
        <v>0</v>
      </c>
      <c r="J161" s="390">
        <f t="shared" si="25"/>
        <v>0</v>
      </c>
      <c r="K161" s="391">
        <f>SUM(K150:K159)</f>
        <v>0</v>
      </c>
    </row>
    <row r="162" spans="1:11" ht="16.5" thickTop="1">
      <c r="A162" s="305"/>
      <c r="B162" s="467"/>
      <c r="C162" s="468"/>
      <c r="D162" s="354"/>
      <c r="E162" s="354"/>
      <c r="F162" s="354"/>
      <c r="G162" s="354"/>
      <c r="H162" s="132"/>
      <c r="I162" s="132"/>
      <c r="J162" s="132"/>
      <c r="K162" s="315"/>
    </row>
    <row r="163" spans="1:11" ht="16.5" thickBot="1">
      <c r="A163" s="305" t="str">
        <f>'CA2 Detail'!A163</f>
        <v>6.0  INSTITUTIONAL SUPPORT</v>
      </c>
      <c r="B163" s="461"/>
      <c r="C163" s="462"/>
      <c r="D163" s="352"/>
      <c r="E163" s="352"/>
      <c r="F163" s="352"/>
      <c r="G163" s="352"/>
      <c r="H163" s="132"/>
      <c r="I163" s="132"/>
      <c r="J163" s="132"/>
      <c r="K163" s="315"/>
    </row>
    <row r="164" spans="1:11">
      <c r="A164" s="947" t="str">
        <f>'CA2 Detail'!A164</f>
        <v>6.1000  Executive Management</v>
      </c>
      <c r="B164" s="455"/>
      <c r="C164" s="456"/>
      <c r="D164" s="319">
        <v>0</v>
      </c>
      <c r="E164" s="319">
        <v>0</v>
      </c>
      <c r="F164" s="319">
        <v>0</v>
      </c>
      <c r="G164" s="319">
        <v>0</v>
      </c>
      <c r="H164" s="383">
        <f t="shared" ref="H164:H171" si="26">SUM(D164:G164)</f>
        <v>0</v>
      </c>
      <c r="I164" s="319">
        <v>0</v>
      </c>
      <c r="J164" s="319">
        <v>0</v>
      </c>
      <c r="K164" s="386">
        <f t="shared" ref="K164:K171" si="27">SUM(H164:J164)</f>
        <v>0</v>
      </c>
    </row>
    <row r="165" spans="1:11">
      <c r="A165" s="948" t="str">
        <f>'CA2 Detail'!A165</f>
        <v>6.2000  Fiscal Operations</v>
      </c>
      <c r="B165" s="463"/>
      <c r="C165" s="464"/>
      <c r="D165" s="297">
        <v>0</v>
      </c>
      <c r="E165" s="297">
        <v>0</v>
      </c>
      <c r="F165" s="297">
        <v>0</v>
      </c>
      <c r="G165" s="297">
        <v>0</v>
      </c>
      <c r="H165" s="384">
        <f t="shared" si="26"/>
        <v>0</v>
      </c>
      <c r="I165" s="297">
        <v>0</v>
      </c>
      <c r="J165" s="297">
        <v>0</v>
      </c>
      <c r="K165" s="387">
        <f t="shared" si="27"/>
        <v>0</v>
      </c>
    </row>
    <row r="166" spans="1:11">
      <c r="A166" s="948" t="str">
        <f>'CA2 Detail'!A166</f>
        <v>6.3100  Data/Telecommunications</v>
      </c>
      <c r="B166" s="463"/>
      <c r="C166" s="464"/>
      <c r="D166" s="297">
        <v>0</v>
      </c>
      <c r="E166" s="297">
        <v>0</v>
      </c>
      <c r="F166" s="297">
        <v>0</v>
      </c>
      <c r="G166" s="297">
        <v>0</v>
      </c>
      <c r="H166" s="384">
        <f t="shared" si="26"/>
        <v>0</v>
      </c>
      <c r="I166" s="297">
        <v>0</v>
      </c>
      <c r="J166" s="297">
        <v>0</v>
      </c>
      <c r="K166" s="387">
        <f t="shared" si="27"/>
        <v>0</v>
      </c>
    </row>
    <row r="167" spans="1:11">
      <c r="A167" s="948" t="str">
        <f>'CA2 Detail'!A167</f>
        <v>6.3200  Human Resources</v>
      </c>
      <c r="B167" s="463"/>
      <c r="C167" s="464"/>
      <c r="D167" s="297">
        <v>0</v>
      </c>
      <c r="E167" s="297">
        <v>0</v>
      </c>
      <c r="F167" s="297">
        <v>0</v>
      </c>
      <c r="G167" s="297">
        <v>0</v>
      </c>
      <c r="H167" s="384">
        <f t="shared" si="26"/>
        <v>0</v>
      </c>
      <c r="I167" s="297">
        <v>0</v>
      </c>
      <c r="J167" s="297">
        <v>0</v>
      </c>
      <c r="K167" s="387">
        <f t="shared" si="27"/>
        <v>0</v>
      </c>
    </row>
    <row r="168" spans="1:11">
      <c r="A168" s="948" t="str">
        <f>'CA2 Detail'!A168</f>
        <v>6.3300  Logistical Services</v>
      </c>
      <c r="B168" s="463"/>
      <c r="C168" s="464"/>
      <c r="D168" s="297">
        <v>0</v>
      </c>
      <c r="E168" s="297">
        <v>0</v>
      </c>
      <c r="F168" s="297">
        <v>0</v>
      </c>
      <c r="G168" s="297">
        <v>0</v>
      </c>
      <c r="H168" s="384">
        <f t="shared" si="26"/>
        <v>0</v>
      </c>
      <c r="I168" s="297">
        <v>0</v>
      </c>
      <c r="J168" s="297">
        <v>0</v>
      </c>
      <c r="K168" s="387">
        <f t="shared" si="27"/>
        <v>0</v>
      </c>
    </row>
    <row r="169" spans="1:11">
      <c r="A169" s="948" t="str">
        <f>'CA2 Detail'!A169</f>
        <v>6.3400  Other General Expenses</v>
      </c>
      <c r="B169" s="463"/>
      <c r="C169" s="464"/>
      <c r="D169" s="297">
        <v>0</v>
      </c>
      <c r="E169" s="297">
        <v>0</v>
      </c>
      <c r="F169" s="297">
        <v>0</v>
      </c>
      <c r="G169" s="297">
        <v>0</v>
      </c>
      <c r="H169" s="384">
        <f t="shared" si="26"/>
        <v>0</v>
      </c>
      <c r="I169" s="297">
        <v>0</v>
      </c>
      <c r="J169" s="297">
        <v>0</v>
      </c>
      <c r="K169" s="387">
        <f t="shared" si="27"/>
        <v>0</v>
      </c>
    </row>
    <row r="170" spans="1:11">
      <c r="A170" s="948" t="str">
        <f>'CA2 Detail'!A170</f>
        <v>6.6000  Admin. Support Staff Svcs.</v>
      </c>
      <c r="B170" s="463"/>
      <c r="C170" s="464"/>
      <c r="D170" s="297">
        <v>0</v>
      </c>
      <c r="E170" s="297">
        <v>0</v>
      </c>
      <c r="F170" s="297">
        <v>0</v>
      </c>
      <c r="G170" s="297">
        <v>0</v>
      </c>
      <c r="H170" s="384">
        <f t="shared" si="26"/>
        <v>0</v>
      </c>
      <c r="I170" s="297">
        <v>0</v>
      </c>
      <c r="J170" s="297">
        <v>0</v>
      </c>
      <c r="K170" s="387">
        <f t="shared" si="27"/>
        <v>0</v>
      </c>
    </row>
    <row r="171" spans="1:11" ht="15.75" thickBot="1">
      <c r="A171" s="946" t="str">
        <f>'CA2 Detail'!A171</f>
        <v>6.7000  Community Relations</v>
      </c>
      <c r="B171" s="465"/>
      <c r="C171" s="466"/>
      <c r="D171" s="320">
        <v>0</v>
      </c>
      <c r="E171" s="320">
        <v>0</v>
      </c>
      <c r="F171" s="320">
        <v>0</v>
      </c>
      <c r="G171" s="320">
        <v>0</v>
      </c>
      <c r="H171" s="385">
        <f t="shared" si="26"/>
        <v>0</v>
      </c>
      <c r="I171" s="320">
        <v>0</v>
      </c>
      <c r="J171" s="320">
        <v>0</v>
      </c>
      <c r="K171" s="388">
        <f t="shared" si="27"/>
        <v>0</v>
      </c>
    </row>
    <row r="172" spans="1:11" ht="15.75" thickBot="1">
      <c r="A172" s="201"/>
      <c r="B172" s="461"/>
      <c r="C172" s="462"/>
      <c r="D172" s="352"/>
      <c r="E172" s="352"/>
      <c r="F172" s="352"/>
      <c r="G172" s="352"/>
      <c r="H172" s="132"/>
      <c r="I172" s="132"/>
      <c r="J172" s="132"/>
      <c r="K172" s="315"/>
    </row>
    <row r="173" spans="1:11" ht="17.25" thickTop="1" thickBot="1">
      <c r="A173" s="323" t="str">
        <f>'CA2 Detail'!A173</f>
        <v>TOTAL INSTITUTIONAL SUPPORT</v>
      </c>
      <c r="B173" s="459"/>
      <c r="C173" s="460"/>
      <c r="D173" s="389">
        <f t="shared" ref="D173:K173" si="28">SUM(D164:D171)</f>
        <v>0</v>
      </c>
      <c r="E173" s="389">
        <f t="shared" si="28"/>
        <v>0</v>
      </c>
      <c r="F173" s="389">
        <f t="shared" si="28"/>
        <v>0</v>
      </c>
      <c r="G173" s="389">
        <f t="shared" si="28"/>
        <v>0</v>
      </c>
      <c r="H173" s="390">
        <f t="shared" si="28"/>
        <v>0</v>
      </c>
      <c r="I173" s="390">
        <f t="shared" si="28"/>
        <v>0</v>
      </c>
      <c r="J173" s="390">
        <f t="shared" si="28"/>
        <v>0</v>
      </c>
      <c r="K173" s="391">
        <f t="shared" si="28"/>
        <v>0</v>
      </c>
    </row>
    <row r="174" spans="1:11" ht="15.75" thickTop="1">
      <c r="A174" s="201"/>
      <c r="B174" s="461"/>
      <c r="C174" s="462"/>
      <c r="D174" s="354"/>
      <c r="E174" s="354"/>
      <c r="F174" s="354"/>
      <c r="G174" s="354"/>
      <c r="H174" s="132"/>
      <c r="I174" s="132"/>
      <c r="J174" s="132"/>
      <c r="K174" s="315"/>
    </row>
    <row r="175" spans="1:11" ht="16.5" thickBot="1">
      <c r="A175" s="305" t="str">
        <f>'CA2 Detail'!A175</f>
        <v>7.0  PHYSICAL PLANT OPERATIONS</v>
      </c>
      <c r="B175" s="461"/>
      <c r="C175" s="462"/>
      <c r="D175" s="352"/>
      <c r="E175" s="352"/>
      <c r="F175" s="352"/>
      <c r="G175" s="352"/>
      <c r="H175" s="132"/>
      <c r="I175" s="132"/>
      <c r="J175" s="132"/>
      <c r="K175" s="315"/>
    </row>
    <row r="176" spans="1:11">
      <c r="A176" s="947" t="str">
        <f>'CA2 Detail'!A176</f>
        <v>7.0100  Building Maintenance</v>
      </c>
      <c r="B176" s="455"/>
      <c r="C176" s="456"/>
      <c r="D176" s="319">
        <v>0</v>
      </c>
      <c r="E176" s="319">
        <v>0</v>
      </c>
      <c r="F176" s="319">
        <v>0</v>
      </c>
      <c r="G176" s="319">
        <v>0</v>
      </c>
      <c r="H176" s="407">
        <f t="shared" ref="H176:H186" si="29">SUM(D176:G176)</f>
        <v>0</v>
      </c>
      <c r="I176" s="319">
        <v>0</v>
      </c>
      <c r="J176" s="319">
        <v>0</v>
      </c>
      <c r="K176" s="386">
        <f t="shared" ref="K176:K186" si="30">SUM(H176:J176)</f>
        <v>0</v>
      </c>
    </row>
    <row r="177" spans="1:11">
      <c r="A177" s="948" t="str">
        <f>'CA2 Detail'!A177</f>
        <v>7.0200  Grounds Maintenance &amp; Operation</v>
      </c>
      <c r="B177" s="469"/>
      <c r="C177" s="470"/>
      <c r="D177" s="297">
        <v>0</v>
      </c>
      <c r="E177" s="297">
        <v>0</v>
      </c>
      <c r="F177" s="297">
        <v>0</v>
      </c>
      <c r="G177" s="297">
        <v>0</v>
      </c>
      <c r="H177" s="406">
        <f t="shared" si="29"/>
        <v>0</v>
      </c>
      <c r="I177" s="297">
        <v>0</v>
      </c>
      <c r="J177" s="297">
        <v>0</v>
      </c>
      <c r="K177" s="387">
        <f t="shared" si="30"/>
        <v>0</v>
      </c>
    </row>
    <row r="178" spans="1:11">
      <c r="A178" s="948" t="str">
        <f>'CA2 Detail'!A178</f>
        <v>7.0300  Custodial</v>
      </c>
      <c r="B178" s="469"/>
      <c r="C178" s="470"/>
      <c r="D178" s="297">
        <v>0</v>
      </c>
      <c r="E178" s="297">
        <v>0</v>
      </c>
      <c r="F178" s="297">
        <v>0</v>
      </c>
      <c r="G178" s="297">
        <v>0</v>
      </c>
      <c r="H178" s="406">
        <f t="shared" si="29"/>
        <v>0</v>
      </c>
      <c r="I178" s="297">
        <v>0</v>
      </c>
      <c r="J178" s="297">
        <v>0</v>
      </c>
      <c r="K178" s="387">
        <f t="shared" si="30"/>
        <v>0</v>
      </c>
    </row>
    <row r="179" spans="1:11">
      <c r="A179" s="948" t="str">
        <f>'CA2 Detail'!A179</f>
        <v>7.0400  Utilities</v>
      </c>
      <c r="B179" s="469"/>
      <c r="C179" s="470"/>
      <c r="D179" s="297">
        <v>0</v>
      </c>
      <c r="E179" s="297">
        <v>0</v>
      </c>
      <c r="F179" s="297">
        <v>0</v>
      </c>
      <c r="G179" s="297">
        <v>0</v>
      </c>
      <c r="H179" s="406">
        <f t="shared" si="29"/>
        <v>0</v>
      </c>
      <c r="I179" s="297">
        <v>0</v>
      </c>
      <c r="J179" s="297">
        <v>0</v>
      </c>
      <c r="K179" s="387">
        <f t="shared" si="30"/>
        <v>0</v>
      </c>
    </row>
    <row r="180" spans="1:11">
      <c r="A180" s="948" t="str">
        <f>'CA2 Detail'!A180</f>
        <v>7.0500  Plant Operational (Incl Bldg/Equip, Ins)</v>
      </c>
      <c r="B180" s="469"/>
      <c r="C180" s="470"/>
      <c r="D180" s="297">
        <v>0</v>
      </c>
      <c r="E180" s="297">
        <v>0</v>
      </c>
      <c r="F180" s="297">
        <v>0</v>
      </c>
      <c r="G180" s="297">
        <v>0</v>
      </c>
      <c r="H180" s="406">
        <f t="shared" si="29"/>
        <v>0</v>
      </c>
      <c r="I180" s="297">
        <v>0</v>
      </c>
      <c r="J180" s="297">
        <v>0</v>
      </c>
      <c r="K180" s="387">
        <f t="shared" si="30"/>
        <v>0</v>
      </c>
    </row>
    <row r="181" spans="1:11">
      <c r="A181" s="948" t="str">
        <f>'CA2 Detail'!A181</f>
        <v>7.0600  Repairs Furniture &amp; Equipment</v>
      </c>
      <c r="B181" s="469"/>
      <c r="C181" s="470"/>
      <c r="D181" s="297">
        <v>0</v>
      </c>
      <c r="E181" s="297">
        <v>0</v>
      </c>
      <c r="F181" s="297">
        <v>0</v>
      </c>
      <c r="G181" s="297">
        <v>0</v>
      </c>
      <c r="H181" s="384">
        <f t="shared" si="29"/>
        <v>0</v>
      </c>
      <c r="I181" s="297">
        <v>0</v>
      </c>
      <c r="J181" s="297">
        <v>0</v>
      </c>
      <c r="K181" s="387">
        <f t="shared" si="30"/>
        <v>0</v>
      </c>
    </row>
    <row r="182" spans="1:11">
      <c r="A182" s="948" t="str">
        <f>'CA2 Detail'!A182</f>
        <v>7.0700  Minor Repairs &amp; Renovation Buildings</v>
      </c>
      <c r="B182" s="469"/>
      <c r="C182" s="470"/>
      <c r="D182" s="297">
        <v>0</v>
      </c>
      <c r="E182" s="297">
        <v>0</v>
      </c>
      <c r="F182" s="297">
        <v>0</v>
      </c>
      <c r="G182" s="297">
        <v>0</v>
      </c>
      <c r="H182" s="384">
        <f t="shared" si="29"/>
        <v>0</v>
      </c>
      <c r="I182" s="297">
        <v>0</v>
      </c>
      <c r="J182" s="297">
        <v>0</v>
      </c>
      <c r="K182" s="387">
        <f t="shared" si="30"/>
        <v>0</v>
      </c>
    </row>
    <row r="183" spans="1:11">
      <c r="A183" s="948" t="str">
        <f>'CA2 Detail'!A183</f>
        <v>7.0800  Rental of College Facilities</v>
      </c>
      <c r="B183" s="471"/>
      <c r="C183" s="472"/>
      <c r="D183" s="297">
        <v>0</v>
      </c>
      <c r="E183" s="297">
        <v>0</v>
      </c>
      <c r="F183" s="297">
        <v>0</v>
      </c>
      <c r="G183" s="297">
        <v>0</v>
      </c>
      <c r="H183" s="384">
        <f t="shared" si="29"/>
        <v>0</v>
      </c>
      <c r="I183" s="297">
        <v>0</v>
      </c>
      <c r="J183" s="297">
        <v>0</v>
      </c>
      <c r="K183" s="387">
        <f t="shared" si="30"/>
        <v>0</v>
      </c>
    </row>
    <row r="184" spans="1:11">
      <c r="A184" s="948" t="str">
        <f>'CA2 Detail'!A184</f>
        <v>7.0900  Other</v>
      </c>
      <c r="B184" s="469"/>
      <c r="C184" s="470"/>
      <c r="D184" s="297">
        <v>0</v>
      </c>
      <c r="E184" s="297">
        <v>0</v>
      </c>
      <c r="F184" s="297">
        <v>0</v>
      </c>
      <c r="G184" s="297">
        <v>0</v>
      </c>
      <c r="H184" s="384">
        <f t="shared" si="29"/>
        <v>0</v>
      </c>
      <c r="I184" s="297">
        <v>0</v>
      </c>
      <c r="J184" s="297">
        <v>0</v>
      </c>
      <c r="K184" s="387">
        <f t="shared" si="30"/>
        <v>0</v>
      </c>
    </row>
    <row r="185" spans="1:11">
      <c r="A185" s="948" t="str">
        <f>'CA2 Detail'!A185</f>
        <v>7.1000  Facilities Planning</v>
      </c>
      <c r="B185" s="471"/>
      <c r="C185" s="472"/>
      <c r="D185" s="297">
        <v>0</v>
      </c>
      <c r="E185" s="297">
        <v>0</v>
      </c>
      <c r="F185" s="297">
        <v>0</v>
      </c>
      <c r="G185" s="297">
        <v>0</v>
      </c>
      <c r="H185" s="384">
        <f t="shared" si="29"/>
        <v>0</v>
      </c>
      <c r="I185" s="297">
        <v>0</v>
      </c>
      <c r="J185" s="297">
        <v>0</v>
      </c>
      <c r="K185" s="387">
        <f t="shared" si="30"/>
        <v>0</v>
      </c>
    </row>
    <row r="186" spans="1:11" ht="15.75" thickBot="1">
      <c r="A186" s="946" t="str">
        <f>'CA2 Detail'!A186</f>
        <v>7.2000  Campus Security Services</v>
      </c>
      <c r="B186" s="473"/>
      <c r="C186" s="474"/>
      <c r="D186" s="320">
        <v>0</v>
      </c>
      <c r="E186" s="320">
        <v>0</v>
      </c>
      <c r="F186" s="320">
        <v>0</v>
      </c>
      <c r="G186" s="320">
        <v>0</v>
      </c>
      <c r="H186" s="385">
        <f t="shared" si="29"/>
        <v>0</v>
      </c>
      <c r="I186" s="320">
        <v>0</v>
      </c>
      <c r="J186" s="320">
        <v>0</v>
      </c>
      <c r="K186" s="388">
        <f t="shared" si="30"/>
        <v>0</v>
      </c>
    </row>
    <row r="187" spans="1:11" ht="15.75" thickBot="1">
      <c r="A187" s="201"/>
      <c r="B187" s="475"/>
      <c r="C187" s="476"/>
      <c r="D187" s="358"/>
      <c r="E187" s="358"/>
      <c r="F187" s="358"/>
      <c r="G187" s="358"/>
      <c r="H187" s="359"/>
      <c r="I187" s="359"/>
      <c r="J187" s="359"/>
      <c r="K187" s="360"/>
    </row>
    <row r="188" spans="1:11" ht="17.25" thickTop="1" thickBot="1">
      <c r="A188" s="323" t="str">
        <f>'CA2 Detail'!A188</f>
        <v>TOTAL PHY PLANT OPERATIONS</v>
      </c>
      <c r="B188" s="459"/>
      <c r="C188" s="460"/>
      <c r="D188" s="404">
        <f>SUM(D176:D186)</f>
        <v>0</v>
      </c>
      <c r="E188" s="404">
        <f t="shared" ref="E188:K188" si="31">SUM(E176:E186)</f>
        <v>0</v>
      </c>
      <c r="F188" s="404">
        <f t="shared" si="31"/>
        <v>0</v>
      </c>
      <c r="G188" s="404">
        <f t="shared" si="31"/>
        <v>0</v>
      </c>
      <c r="H188" s="404">
        <f t="shared" si="31"/>
        <v>0</v>
      </c>
      <c r="I188" s="404">
        <f t="shared" si="31"/>
        <v>0</v>
      </c>
      <c r="J188" s="404">
        <f t="shared" si="31"/>
        <v>0</v>
      </c>
      <c r="K188" s="404">
        <f t="shared" si="31"/>
        <v>0</v>
      </c>
    </row>
    <row r="189" spans="1:11" ht="16.5" thickTop="1">
      <c r="A189" s="201"/>
      <c r="B189" s="475"/>
      <c r="C189" s="476"/>
      <c r="D189" s="356"/>
      <c r="E189" s="356"/>
      <c r="F189" s="356"/>
      <c r="G189" s="356"/>
      <c r="H189" s="170"/>
      <c r="I189" s="170"/>
      <c r="J189" s="170"/>
      <c r="K189" s="324"/>
    </row>
    <row r="190" spans="1:11" ht="16.5" thickBot="1">
      <c r="A190" s="305" t="str">
        <f>'CA2 Detail'!A190</f>
        <v>8.0 STUDENT FIN ASSISTANCE</v>
      </c>
      <c r="B190" s="461"/>
      <c r="C190" s="462"/>
      <c r="D190" s="336"/>
      <c r="E190" s="336"/>
      <c r="F190" s="336"/>
      <c r="G190" s="336"/>
      <c r="H190" s="142"/>
      <c r="I190" s="142"/>
      <c r="J190" s="142"/>
      <c r="K190" s="310"/>
    </row>
    <row r="191" spans="1:11" ht="15.75" thickBot="1">
      <c r="A191" s="949" t="str">
        <f>'CA2 Detail'!A191</f>
        <v>8.1000 Student Financial Assistance</v>
      </c>
      <c r="B191" s="459"/>
      <c r="C191" s="477"/>
      <c r="D191" s="408" t="s">
        <v>161</v>
      </c>
      <c r="E191" s="408" t="s">
        <v>161</v>
      </c>
      <c r="F191" s="408" t="s">
        <v>161</v>
      </c>
      <c r="G191" s="408" t="s">
        <v>161</v>
      </c>
      <c r="H191" s="409" t="s">
        <v>161</v>
      </c>
      <c r="I191" s="409" t="s">
        <v>161</v>
      </c>
      <c r="J191" s="409" t="s">
        <v>161</v>
      </c>
      <c r="K191" s="410" t="s">
        <v>161</v>
      </c>
    </row>
    <row r="192" spans="1:11" ht="16.5" thickBot="1">
      <c r="A192" s="201"/>
      <c r="B192" s="478"/>
      <c r="C192" s="479"/>
      <c r="D192" s="357"/>
      <c r="E192" s="357"/>
      <c r="F192" s="357"/>
      <c r="G192" s="357"/>
      <c r="H192" s="170"/>
      <c r="I192" s="170"/>
      <c r="J192" s="170"/>
      <c r="K192" s="324"/>
    </row>
    <row r="193" spans="1:11" ht="17.25" thickTop="1" thickBot="1">
      <c r="A193" s="323" t="str">
        <f>'CA2 Detail'!A193</f>
        <v>TOTAL STUDENT FIN ASSISTANCE</v>
      </c>
      <c r="B193" s="480"/>
      <c r="C193" s="481"/>
      <c r="D193" s="404" t="str">
        <f>$D$191</f>
        <v>X</v>
      </c>
      <c r="E193" s="404" t="str">
        <f>$E$191</f>
        <v>X</v>
      </c>
      <c r="F193" s="404" t="str">
        <f>$F$191</f>
        <v>X</v>
      </c>
      <c r="G193" s="404" t="str">
        <f>$G$191</f>
        <v>X</v>
      </c>
      <c r="H193" s="405" t="str">
        <f>$H$191</f>
        <v>X</v>
      </c>
      <c r="I193" s="405" t="str">
        <f>$I$191</f>
        <v>X</v>
      </c>
      <c r="J193" s="405" t="str">
        <f>$J$191</f>
        <v>X</v>
      </c>
      <c r="K193" s="392" t="str">
        <f>$K$191</f>
        <v>X</v>
      </c>
    </row>
    <row r="194" spans="1:11" ht="17.25" thickTop="1" thickBot="1">
      <c r="A194" s="305"/>
      <c r="B194" s="482"/>
      <c r="C194" s="483"/>
      <c r="D194" s="362"/>
      <c r="E194" s="362"/>
      <c r="F194" s="362"/>
      <c r="G194" s="362"/>
      <c r="H194" s="164"/>
      <c r="I194" s="165"/>
      <c r="J194" s="164"/>
      <c r="K194" s="316"/>
    </row>
    <row r="195" spans="1:11" ht="17.25" thickTop="1" thickBot="1">
      <c r="A195" s="325" t="str">
        <f>'CA2 Detail'!A195</f>
        <v>TOTAL SUPPORT - PART 2</v>
      </c>
      <c r="B195" s="484"/>
      <c r="C195" s="485"/>
      <c r="D195" s="404">
        <f>(D136+D147+D161+D173+D188)</f>
        <v>0</v>
      </c>
      <c r="E195" s="404">
        <f t="shared" ref="E195:K195" si="32">E136+E147+E161+E173+E188</f>
        <v>0</v>
      </c>
      <c r="F195" s="404">
        <f t="shared" si="32"/>
        <v>0</v>
      </c>
      <c r="G195" s="404">
        <f t="shared" si="32"/>
        <v>0</v>
      </c>
      <c r="H195" s="405">
        <f t="shared" si="32"/>
        <v>0</v>
      </c>
      <c r="I195" s="405">
        <f t="shared" si="32"/>
        <v>0</v>
      </c>
      <c r="J195" s="405">
        <f t="shared" si="32"/>
        <v>0</v>
      </c>
      <c r="K195" s="392">
        <f t="shared" si="32"/>
        <v>0</v>
      </c>
    </row>
    <row r="196" spans="1:11" ht="17.25" thickTop="1" thickBot="1">
      <c r="A196" s="307"/>
      <c r="B196" s="486"/>
      <c r="C196" s="487"/>
      <c r="D196" s="363"/>
      <c r="E196" s="363"/>
      <c r="F196" s="363"/>
      <c r="G196" s="363"/>
      <c r="H196" s="166"/>
      <c r="I196" s="167"/>
      <c r="J196" s="166"/>
      <c r="K196" s="317"/>
    </row>
    <row r="197" spans="1:11" ht="17.25" thickTop="1" thickBot="1">
      <c r="A197" s="325" t="str">
        <f>'CA2 Detail'!A197</f>
        <v>GRAND TOTAL - PART 1 AND 2</v>
      </c>
      <c r="B197" s="404">
        <f>$B$119+$B$195</f>
        <v>0</v>
      </c>
      <c r="C197" s="404">
        <f>$C$119+$C$195</f>
        <v>0</v>
      </c>
      <c r="D197" s="404">
        <f>$D$119+$D$195</f>
        <v>0</v>
      </c>
      <c r="E197" s="404">
        <f>$E$119+$E$195</f>
        <v>0</v>
      </c>
      <c r="F197" s="404">
        <f>$F$119+$F$195</f>
        <v>0</v>
      </c>
      <c r="G197" s="404">
        <f>$G$119+$G$195</f>
        <v>0</v>
      </c>
      <c r="H197" s="405">
        <f>$H$119+$H$195</f>
        <v>0</v>
      </c>
      <c r="I197" s="405">
        <f>$I$119+$I$195</f>
        <v>0</v>
      </c>
      <c r="J197" s="405">
        <f>$J$119+$J$195</f>
        <v>0</v>
      </c>
      <c r="K197" s="392">
        <f>$K$119+$K$195</f>
        <v>0</v>
      </c>
    </row>
    <row r="198" spans="1:11" ht="15.75" thickTop="1">
      <c r="A198" s="304"/>
      <c r="B198" s="427"/>
      <c r="C198" s="428"/>
      <c r="D198" s="429"/>
      <c r="E198" s="429"/>
      <c r="F198" s="429"/>
      <c r="G198" s="430"/>
      <c r="H198" s="426"/>
      <c r="I198" s="169"/>
      <c r="J198" s="419"/>
      <c r="K198" s="411"/>
    </row>
    <row r="199" spans="1:11" ht="16.5" thickBot="1">
      <c r="A199" s="201" t="str">
        <f>'CA2 Detail'!A199</f>
        <v>9.0 CONTINGENCIES, TRANSFERS, etc</v>
      </c>
      <c r="B199" s="431"/>
      <c r="C199" s="432"/>
      <c r="D199" s="433" t="s">
        <v>141</v>
      </c>
      <c r="E199" s="433"/>
      <c r="F199" s="433" t="s">
        <v>141</v>
      </c>
      <c r="G199" s="434"/>
      <c r="H199" s="421"/>
      <c r="I199" s="170"/>
      <c r="J199" s="415" t="s">
        <v>141</v>
      </c>
      <c r="K199" s="412"/>
    </row>
    <row r="200" spans="1:11">
      <c r="A200" s="947" t="str">
        <f>'CA2 Detail'!A200</f>
        <v>9.1000 Non-Mandatory Transfers</v>
      </c>
      <c r="B200" s="435"/>
      <c r="C200" s="436"/>
      <c r="D200" s="437"/>
      <c r="E200" s="437"/>
      <c r="F200" s="437"/>
      <c r="G200" s="438"/>
      <c r="H200" s="422"/>
      <c r="I200" s="349">
        <v>0</v>
      </c>
      <c r="J200" s="416"/>
      <c r="K200" s="413">
        <f>$I$200</f>
        <v>0</v>
      </c>
    </row>
    <row r="201" spans="1:11" ht="16.5" thickBot="1">
      <c r="A201" s="946" t="str">
        <f>'CA2 Detail'!A201</f>
        <v>9.2000 Others (Explain)</v>
      </c>
      <c r="B201" s="439"/>
      <c r="C201" s="440"/>
      <c r="D201" s="441"/>
      <c r="E201" s="441"/>
      <c r="F201" s="441"/>
      <c r="G201" s="442"/>
      <c r="H201" s="423"/>
      <c r="I201" s="335">
        <v>0</v>
      </c>
      <c r="J201" s="417"/>
      <c r="K201" s="414">
        <f>$I$201</f>
        <v>0</v>
      </c>
    </row>
    <row r="202" spans="1:11" ht="16.5" thickBot="1">
      <c r="A202" s="201"/>
      <c r="B202" s="443"/>
      <c r="C202" s="444"/>
      <c r="D202" s="445"/>
      <c r="E202" s="445"/>
      <c r="F202" s="445"/>
      <c r="G202" s="446"/>
      <c r="H202" s="424"/>
      <c r="I202" s="361"/>
      <c r="J202" s="418"/>
      <c r="K202" s="412"/>
    </row>
    <row r="203" spans="1:11" ht="17.25" thickTop="1" thickBot="1">
      <c r="A203" s="323" t="str">
        <f>'CA2 Detail'!A203</f>
        <v>TOTAL CONTINGENCIES, TRANSFERS</v>
      </c>
      <c r="B203" s="447"/>
      <c r="C203" s="448"/>
      <c r="D203" s="449"/>
      <c r="E203" s="449"/>
      <c r="F203" s="449"/>
      <c r="G203" s="450"/>
      <c r="H203" s="425"/>
      <c r="I203" s="405">
        <f>SUM(I200:I201)</f>
        <v>0</v>
      </c>
      <c r="J203" s="420"/>
      <c r="K203" s="392">
        <f>SUM(K200:K201)</f>
        <v>0</v>
      </c>
    </row>
    <row r="204" spans="1:11" ht="16.5" thickTop="1" thickBot="1">
      <c r="A204" s="201"/>
      <c r="B204" s="376"/>
      <c r="C204" s="376"/>
      <c r="D204" s="377"/>
      <c r="E204" s="377"/>
      <c r="F204" s="377"/>
      <c r="G204" s="377"/>
      <c r="H204" s="171"/>
      <c r="I204" s="171"/>
      <c r="J204" s="171"/>
      <c r="K204" s="318"/>
    </row>
    <row r="205" spans="1:11" ht="17.25" thickTop="1" thickBot="1">
      <c r="A205" s="325" t="str">
        <f>'CA2 Detail'!A205</f>
        <v>GRAND TOTAL - PARTS 1 &amp; 2 AND 9.0</v>
      </c>
      <c r="B205" s="404">
        <f>$B$197+$B$203</f>
        <v>0</v>
      </c>
      <c r="C205" s="404">
        <f>$C$197+$C$203</f>
        <v>0</v>
      </c>
      <c r="D205" s="404">
        <f>$D$197+$D$203</f>
        <v>0</v>
      </c>
      <c r="E205" s="404">
        <f>$E$197+$E$203</f>
        <v>0</v>
      </c>
      <c r="F205" s="404">
        <f>$F$197+$F$203</f>
        <v>0</v>
      </c>
      <c r="G205" s="404">
        <f>$G$197+$G$203</f>
        <v>0</v>
      </c>
      <c r="H205" s="405">
        <f>$H$197+$H$203</f>
        <v>0</v>
      </c>
      <c r="I205" s="405">
        <f>$I$197+$I$203</f>
        <v>0</v>
      </c>
      <c r="J205" s="405">
        <f>$J$197+$J$203</f>
        <v>0</v>
      </c>
      <c r="K205" s="392">
        <f>$K$197+$K$203</f>
        <v>0</v>
      </c>
    </row>
    <row r="206" spans="1:11" ht="15.75" thickTop="1"/>
    <row r="208" spans="1:11" hidden="1">
      <c r="A208" t="s">
        <v>418</v>
      </c>
    </row>
    <row r="209" spans="1:1" hidden="1">
      <c r="A209" t="s">
        <v>419</v>
      </c>
    </row>
    <row r="210" spans="1:1" hidden="1">
      <c r="A210" t="s">
        <v>302</v>
      </c>
    </row>
    <row r="211" spans="1:1" hidden="1">
      <c r="A211" t="s">
        <v>303</v>
      </c>
    </row>
    <row r="212" spans="1:1" hidden="1">
      <c r="A212" t="s">
        <v>304</v>
      </c>
    </row>
    <row r="213" spans="1:1" hidden="1">
      <c r="A213" t="s">
        <v>305</v>
      </c>
    </row>
    <row r="214" spans="1:1" hidden="1">
      <c r="A214" t="s">
        <v>579</v>
      </c>
    </row>
    <row r="215" spans="1:1" hidden="1">
      <c r="A215" t="s">
        <v>306</v>
      </c>
    </row>
    <row r="216" spans="1:1" hidden="1">
      <c r="A216" s="501" t="s">
        <v>600</v>
      </c>
    </row>
    <row r="217" spans="1:1" hidden="1">
      <c r="A217" t="s">
        <v>307</v>
      </c>
    </row>
    <row r="218" spans="1:1" hidden="1">
      <c r="A218" t="s">
        <v>308</v>
      </c>
    </row>
    <row r="219" spans="1:1" hidden="1">
      <c r="A219" t="s">
        <v>309</v>
      </c>
    </row>
    <row r="220" spans="1:1" hidden="1">
      <c r="A220" t="s">
        <v>310</v>
      </c>
    </row>
    <row r="221" spans="1:1" hidden="1">
      <c r="A221" t="s">
        <v>420</v>
      </c>
    </row>
    <row r="222" spans="1:1" hidden="1">
      <c r="A222" t="s">
        <v>311</v>
      </c>
    </row>
    <row r="223" spans="1:1" hidden="1">
      <c r="A223" t="s">
        <v>312</v>
      </c>
    </row>
    <row r="224" spans="1:1" hidden="1">
      <c r="A224" s="501" t="s">
        <v>601</v>
      </c>
    </row>
    <row r="225" spans="1:1" hidden="1">
      <c r="A225" t="s">
        <v>313</v>
      </c>
    </row>
    <row r="226" spans="1:1" hidden="1">
      <c r="A226" t="s">
        <v>314</v>
      </c>
    </row>
    <row r="227" spans="1:1" hidden="1">
      <c r="A227" t="s">
        <v>580</v>
      </c>
    </row>
    <row r="228" spans="1:1" hidden="1">
      <c r="A228" t="s">
        <v>315</v>
      </c>
    </row>
    <row r="229" spans="1:1" hidden="1">
      <c r="A229" t="s">
        <v>316</v>
      </c>
    </row>
    <row r="230" spans="1:1" hidden="1">
      <c r="A230" t="s">
        <v>317</v>
      </c>
    </row>
    <row r="231" spans="1:1" hidden="1">
      <c r="A231" t="s">
        <v>318</v>
      </c>
    </row>
    <row r="232" spans="1:1" hidden="1">
      <c r="A232" t="s">
        <v>319</v>
      </c>
    </row>
    <row r="233" spans="1:1" hidden="1">
      <c r="A233" t="s">
        <v>320</v>
      </c>
    </row>
    <row r="234" spans="1:1" hidden="1">
      <c r="A234" t="s">
        <v>327</v>
      </c>
    </row>
    <row r="235" spans="1:1" hidden="1">
      <c r="A235" t="s">
        <v>321</v>
      </c>
    </row>
    <row r="236" spans="1:1" hidden="1">
      <c r="A236" t="s">
        <v>322</v>
      </c>
    </row>
  </sheetData>
  <conditionalFormatting sqref="M118">
    <cfRule type="cellIs" dxfId="277" priority="2" stopIfTrue="1" operator="notEqual">
      <formula>$M$119</formula>
    </cfRule>
  </conditionalFormatting>
  <conditionalFormatting sqref="K158">
    <cfRule type="cellIs" dxfId="276" priority="1" operator="greaterThan">
      <formula>0</formula>
    </cfRule>
  </conditionalFormatting>
  <dataValidations xWindow="351" yWindow="268" count="1">
    <dataValidation type="list" allowBlank="1" showInputMessage="1" showErrorMessage="1" sqref="A2">
      <formula1>$A$208:$A$236</formula1>
    </dataValidation>
  </dataValidations>
  <pageMargins left="0.7" right="0.7" top="0.75" bottom="0.75" header="0.3" footer="0.3"/>
  <pageSetup scale="35" fitToHeight="2" orientation="portrait" r:id="rId1"/>
  <rowBreaks count="1" manualBreakCount="1">
    <brk id="121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L109"/>
  <sheetViews>
    <sheetView zoomScale="90" zoomScaleNormal="90" workbookViewId="0">
      <selection activeCell="G6" sqref="G6"/>
    </sheetView>
  </sheetViews>
  <sheetFormatPr defaultRowHeight="15"/>
  <cols>
    <col min="1" max="2" width="2.21875" style="958" customWidth="1"/>
    <col min="3" max="3" width="8.109375" style="983" bestFit="1" customWidth="1"/>
    <col min="4" max="5" width="2.21875" style="958" customWidth="1"/>
    <col min="6" max="6" width="62.77734375" style="958" bestFit="1" customWidth="1"/>
    <col min="7" max="7" width="21.6640625" style="958" customWidth="1"/>
    <col min="8" max="8" width="11.88671875" style="958" bestFit="1" customWidth="1"/>
    <col min="9" max="9" width="21.21875" style="958" customWidth="1"/>
    <col min="10" max="10" width="20.88671875" style="958" customWidth="1"/>
    <col min="11" max="11" width="20.109375" style="958" customWidth="1"/>
    <col min="12" max="12" width="64.21875" style="958" customWidth="1"/>
    <col min="13" max="16384" width="8.88671875" style="958"/>
  </cols>
  <sheetData>
    <row r="1" spans="1:12" ht="15.75">
      <c r="A1" s="1077"/>
      <c r="B1" s="1077"/>
      <c r="C1" s="1077"/>
      <c r="D1" s="1077"/>
      <c r="E1" s="1077"/>
      <c r="F1" s="1077"/>
      <c r="G1" s="1077"/>
      <c r="H1" s="1077"/>
      <c r="I1" s="1077" t="s">
        <v>421</v>
      </c>
      <c r="J1" s="1077"/>
      <c r="K1" s="1077"/>
      <c r="L1" s="1077"/>
    </row>
    <row r="2" spans="1:12" ht="15.75">
      <c r="A2" s="1077"/>
      <c r="B2" s="1077"/>
      <c r="C2" s="1077"/>
      <c r="D2" s="1077"/>
      <c r="E2" s="1077"/>
      <c r="F2" s="1077"/>
      <c r="G2" s="1077"/>
      <c r="H2" s="1077"/>
      <c r="I2" s="1065" t="s">
        <v>573</v>
      </c>
      <c r="J2" s="1077"/>
      <c r="K2" s="1077"/>
      <c r="L2" s="1077"/>
    </row>
    <row r="3" spans="1:12" ht="15.75">
      <c r="A3" s="989" t="s">
        <v>566</v>
      </c>
      <c r="B3" s="959"/>
      <c r="C3" s="959"/>
      <c r="D3" s="959"/>
      <c r="E3" s="959"/>
      <c r="F3" s="959"/>
      <c r="G3" s="959"/>
      <c r="H3" s="959"/>
      <c r="I3" s="959"/>
      <c r="J3" s="959"/>
      <c r="K3" s="959"/>
      <c r="L3" s="959"/>
    </row>
    <row r="4" spans="1:12" ht="19.5" customHeight="1">
      <c r="A4" s="990" t="str">
        <f>'Data Entry - CA2'!A2</f>
        <v>Select College Name</v>
      </c>
      <c r="C4" s="958"/>
    </row>
    <row r="5" spans="1:12">
      <c r="C5" s="958"/>
    </row>
    <row r="6" spans="1:12" s="964" customFormat="1">
      <c r="A6" s="960" t="s">
        <v>422</v>
      </c>
      <c r="B6" s="961"/>
      <c r="C6" s="961"/>
      <c r="D6" s="960" t="s">
        <v>423</v>
      </c>
      <c r="E6" s="961"/>
      <c r="F6" s="961"/>
      <c r="G6" s="962" t="s">
        <v>598</v>
      </c>
      <c r="H6" s="963" t="s">
        <v>424</v>
      </c>
      <c r="I6" s="963" t="s">
        <v>425</v>
      </c>
      <c r="J6" s="963" t="s">
        <v>426</v>
      </c>
      <c r="K6" s="963" t="s">
        <v>427</v>
      </c>
      <c r="L6" s="963" t="s">
        <v>576</v>
      </c>
    </row>
    <row r="7" spans="1:12">
      <c r="A7" s="965" t="s">
        <v>428</v>
      </c>
      <c r="B7" s="966"/>
      <c r="C7" s="967"/>
      <c r="D7" s="968" t="s">
        <v>429</v>
      </c>
      <c r="E7" s="967"/>
      <c r="F7" s="967"/>
      <c r="G7" s="969"/>
      <c r="H7" s="966"/>
      <c r="I7" s="969"/>
      <c r="J7" s="969"/>
      <c r="K7" s="969"/>
      <c r="L7" s="968"/>
    </row>
    <row r="8" spans="1:12">
      <c r="A8" s="965"/>
      <c r="B8" s="966" t="s">
        <v>430</v>
      </c>
      <c r="C8" s="967"/>
      <c r="D8" s="970"/>
      <c r="E8" s="966" t="s">
        <v>431</v>
      </c>
      <c r="F8" s="967"/>
      <c r="G8" s="969">
        <f>SUM(G9:G24)</f>
        <v>0</v>
      </c>
      <c r="H8" s="966"/>
      <c r="I8" s="969">
        <f>SUM(I9:I24)</f>
        <v>0</v>
      </c>
      <c r="J8" s="969">
        <f>SUM(J9:J24)</f>
        <v>0</v>
      </c>
      <c r="K8" s="969"/>
      <c r="L8" s="971"/>
    </row>
    <row r="9" spans="1:12">
      <c r="A9" s="965"/>
      <c r="B9" s="966"/>
      <c r="C9" s="967" t="s">
        <v>432</v>
      </c>
      <c r="D9" s="970"/>
      <c r="E9" s="967"/>
      <c r="F9" s="966" t="s">
        <v>433</v>
      </c>
      <c r="G9" s="972"/>
      <c r="H9" s="973"/>
      <c r="I9" s="972"/>
      <c r="J9" s="972"/>
      <c r="K9" s="969">
        <f t="shared" ref="K9:K63" si="0">I9+J9</f>
        <v>0</v>
      </c>
      <c r="L9" s="974"/>
    </row>
    <row r="10" spans="1:12">
      <c r="A10" s="965"/>
      <c r="B10" s="966"/>
      <c r="C10" s="967" t="s">
        <v>434</v>
      </c>
      <c r="D10" s="970"/>
      <c r="E10" s="967"/>
      <c r="F10" s="966" t="s">
        <v>435</v>
      </c>
      <c r="G10" s="972"/>
      <c r="H10" s="973"/>
      <c r="I10" s="972"/>
      <c r="J10" s="972"/>
      <c r="K10" s="969">
        <f t="shared" si="0"/>
        <v>0</v>
      </c>
      <c r="L10" s="974"/>
    </row>
    <row r="11" spans="1:12">
      <c r="A11" s="965"/>
      <c r="B11" s="966"/>
      <c r="C11" s="967" t="s">
        <v>436</v>
      </c>
      <c r="D11" s="970"/>
      <c r="E11" s="967"/>
      <c r="F11" s="966" t="s">
        <v>437</v>
      </c>
      <c r="G11" s="972"/>
      <c r="H11" s="973"/>
      <c r="I11" s="972"/>
      <c r="J11" s="972"/>
      <c r="K11" s="969">
        <f t="shared" si="0"/>
        <v>0</v>
      </c>
      <c r="L11" s="974"/>
    </row>
    <row r="12" spans="1:12">
      <c r="A12" s="965"/>
      <c r="B12" s="966"/>
      <c r="C12" s="967" t="s">
        <v>438</v>
      </c>
      <c r="D12" s="970"/>
      <c r="E12" s="967"/>
      <c r="F12" s="966" t="s">
        <v>439</v>
      </c>
      <c r="G12" s="972"/>
      <c r="H12" s="973"/>
      <c r="I12" s="972"/>
      <c r="J12" s="972"/>
      <c r="K12" s="969">
        <f t="shared" si="0"/>
        <v>0</v>
      </c>
      <c r="L12" s="974"/>
    </row>
    <row r="13" spans="1:12">
      <c r="A13" s="965"/>
      <c r="B13" s="966"/>
      <c r="C13" s="967" t="s">
        <v>440</v>
      </c>
      <c r="D13" s="970"/>
      <c r="E13" s="967"/>
      <c r="F13" s="966" t="s">
        <v>441</v>
      </c>
      <c r="G13" s="972"/>
      <c r="H13" s="973"/>
      <c r="I13" s="972"/>
      <c r="J13" s="972"/>
      <c r="K13" s="969">
        <f t="shared" si="0"/>
        <v>0</v>
      </c>
      <c r="L13" s="974"/>
    </row>
    <row r="14" spans="1:12">
      <c r="A14" s="965"/>
      <c r="B14" s="966"/>
      <c r="C14" s="967" t="s">
        <v>442</v>
      </c>
      <c r="D14" s="970"/>
      <c r="E14" s="967"/>
      <c r="F14" s="966" t="s">
        <v>443</v>
      </c>
      <c r="G14" s="972"/>
      <c r="H14" s="973"/>
      <c r="I14" s="972"/>
      <c r="J14" s="972"/>
      <c r="K14" s="969">
        <f t="shared" si="0"/>
        <v>0</v>
      </c>
      <c r="L14" s="974"/>
    </row>
    <row r="15" spans="1:12">
      <c r="A15" s="965"/>
      <c r="B15" s="966"/>
      <c r="C15" s="967" t="s">
        <v>444</v>
      </c>
      <c r="D15" s="970"/>
      <c r="E15" s="967"/>
      <c r="F15" s="966" t="s">
        <v>445</v>
      </c>
      <c r="G15" s="972"/>
      <c r="H15" s="973"/>
      <c r="I15" s="972"/>
      <c r="J15" s="972"/>
      <c r="K15" s="969">
        <f t="shared" si="0"/>
        <v>0</v>
      </c>
      <c r="L15" s="974"/>
    </row>
    <row r="16" spans="1:12">
      <c r="A16" s="965"/>
      <c r="B16" s="966"/>
      <c r="C16" s="967" t="s">
        <v>446</v>
      </c>
      <c r="D16" s="970"/>
      <c r="E16" s="967"/>
      <c r="F16" s="966" t="s">
        <v>447</v>
      </c>
      <c r="G16" s="972"/>
      <c r="H16" s="973"/>
      <c r="I16" s="972"/>
      <c r="J16" s="972"/>
      <c r="K16" s="969">
        <f t="shared" si="0"/>
        <v>0</v>
      </c>
      <c r="L16" s="974"/>
    </row>
    <row r="17" spans="1:12">
      <c r="A17" s="965"/>
      <c r="B17" s="966"/>
      <c r="C17" s="967" t="s">
        <v>448</v>
      </c>
      <c r="D17" s="970"/>
      <c r="E17" s="967"/>
      <c r="F17" s="966" t="s">
        <v>449</v>
      </c>
      <c r="G17" s="972"/>
      <c r="H17" s="973"/>
      <c r="I17" s="972"/>
      <c r="J17" s="972"/>
      <c r="K17" s="969">
        <f t="shared" si="0"/>
        <v>0</v>
      </c>
      <c r="L17" s="974"/>
    </row>
    <row r="18" spans="1:12">
      <c r="A18" s="965"/>
      <c r="B18" s="966"/>
      <c r="C18" s="967" t="s">
        <v>450</v>
      </c>
      <c r="D18" s="970"/>
      <c r="E18" s="967"/>
      <c r="F18" s="966" t="s">
        <v>451</v>
      </c>
      <c r="G18" s="972"/>
      <c r="H18" s="973"/>
      <c r="I18" s="972"/>
      <c r="J18" s="972"/>
      <c r="K18" s="969">
        <f t="shared" si="0"/>
        <v>0</v>
      </c>
      <c r="L18" s="974"/>
    </row>
    <row r="19" spans="1:12">
      <c r="A19" s="965"/>
      <c r="B19" s="966"/>
      <c r="C19" s="967" t="s">
        <v>452</v>
      </c>
      <c r="D19" s="970"/>
      <c r="E19" s="967"/>
      <c r="F19" s="966" t="s">
        <v>453</v>
      </c>
      <c r="G19" s="975"/>
      <c r="H19" s="973"/>
      <c r="I19" s="975"/>
      <c r="J19" s="975"/>
      <c r="K19" s="969">
        <f t="shared" si="0"/>
        <v>0</v>
      </c>
      <c r="L19" s="974"/>
    </row>
    <row r="20" spans="1:12">
      <c r="A20" s="965"/>
      <c r="B20" s="966"/>
      <c r="C20" s="967" t="s">
        <v>454</v>
      </c>
      <c r="D20" s="970"/>
      <c r="E20" s="967"/>
      <c r="F20" s="966" t="s">
        <v>455</v>
      </c>
      <c r="G20" s="972"/>
      <c r="H20" s="973"/>
      <c r="I20" s="972"/>
      <c r="J20" s="972"/>
      <c r="K20" s="969">
        <f t="shared" si="0"/>
        <v>0</v>
      </c>
      <c r="L20" s="974"/>
    </row>
    <row r="21" spans="1:12">
      <c r="A21" s="965"/>
      <c r="B21" s="966"/>
      <c r="C21" s="967" t="s">
        <v>456</v>
      </c>
      <c r="D21" s="970"/>
      <c r="E21" s="967"/>
      <c r="F21" s="966" t="s">
        <v>457</v>
      </c>
      <c r="G21" s="972"/>
      <c r="H21" s="973"/>
      <c r="I21" s="972"/>
      <c r="J21" s="972"/>
      <c r="K21" s="969">
        <f t="shared" si="0"/>
        <v>0</v>
      </c>
      <c r="L21" s="974"/>
    </row>
    <row r="22" spans="1:12">
      <c r="A22" s="965"/>
      <c r="B22" s="966"/>
      <c r="C22" s="967" t="s">
        <v>458</v>
      </c>
      <c r="D22" s="970"/>
      <c r="E22" s="967"/>
      <c r="F22" s="966" t="s">
        <v>459</v>
      </c>
      <c r="G22" s="972"/>
      <c r="H22" s="973"/>
      <c r="I22" s="972"/>
      <c r="J22" s="972"/>
      <c r="K22" s="969">
        <f t="shared" si="0"/>
        <v>0</v>
      </c>
      <c r="L22" s="974"/>
    </row>
    <row r="23" spans="1:12">
      <c r="A23" s="965"/>
      <c r="B23" s="966"/>
      <c r="C23" s="967" t="s">
        <v>460</v>
      </c>
      <c r="D23" s="970"/>
      <c r="E23" s="967"/>
      <c r="F23" s="966" t="s">
        <v>461</v>
      </c>
      <c r="G23" s="972"/>
      <c r="H23" s="973"/>
      <c r="I23" s="972"/>
      <c r="J23" s="972"/>
      <c r="K23" s="969">
        <f t="shared" si="0"/>
        <v>0</v>
      </c>
      <c r="L23" s="974"/>
    </row>
    <row r="24" spans="1:12">
      <c r="A24" s="976"/>
      <c r="B24" s="976"/>
      <c r="C24" s="977" t="s">
        <v>462</v>
      </c>
      <c r="D24" s="970"/>
      <c r="E24" s="977"/>
      <c r="F24" s="966" t="s">
        <v>463</v>
      </c>
      <c r="G24" s="978"/>
      <c r="H24" s="973"/>
      <c r="I24" s="978"/>
      <c r="J24" s="978"/>
      <c r="K24" s="969">
        <f t="shared" si="0"/>
        <v>0</v>
      </c>
      <c r="L24" s="974"/>
    </row>
    <row r="25" spans="1:12">
      <c r="A25" s="965"/>
      <c r="B25" s="966" t="s">
        <v>464</v>
      </c>
      <c r="C25" s="967"/>
      <c r="D25" s="970"/>
      <c r="E25" s="966" t="s">
        <v>465</v>
      </c>
      <c r="F25" s="967"/>
      <c r="G25" s="969">
        <f>SUM(G26:G41)</f>
        <v>0</v>
      </c>
      <c r="H25" s="966"/>
      <c r="I25" s="969">
        <f>SUM(I26:I41)</f>
        <v>0</v>
      </c>
      <c r="J25" s="969">
        <f>SUM(J26:J41)</f>
        <v>0</v>
      </c>
      <c r="K25" s="969"/>
      <c r="L25" s="971"/>
    </row>
    <row r="26" spans="1:12">
      <c r="A26" s="965"/>
      <c r="B26" s="966"/>
      <c r="C26" s="967" t="s">
        <v>466</v>
      </c>
      <c r="D26" s="970"/>
      <c r="E26" s="967"/>
      <c r="F26" s="966" t="s">
        <v>467</v>
      </c>
      <c r="G26" s="972"/>
      <c r="H26" s="973"/>
      <c r="I26" s="972"/>
      <c r="J26" s="972"/>
      <c r="K26" s="969">
        <f t="shared" si="0"/>
        <v>0</v>
      </c>
      <c r="L26" s="974"/>
    </row>
    <row r="27" spans="1:12">
      <c r="A27" s="965"/>
      <c r="B27" s="966"/>
      <c r="C27" s="967" t="s">
        <v>468</v>
      </c>
      <c r="D27" s="970"/>
      <c r="E27" s="967"/>
      <c r="F27" s="966" t="s">
        <v>469</v>
      </c>
      <c r="G27" s="972"/>
      <c r="H27" s="973"/>
      <c r="I27" s="972"/>
      <c r="J27" s="972"/>
      <c r="K27" s="969">
        <f t="shared" si="0"/>
        <v>0</v>
      </c>
      <c r="L27" s="974"/>
    </row>
    <row r="28" spans="1:12">
      <c r="A28" s="965"/>
      <c r="B28" s="966"/>
      <c r="C28" s="967" t="s">
        <v>470</v>
      </c>
      <c r="D28" s="970"/>
      <c r="E28" s="967"/>
      <c r="F28" s="966" t="s">
        <v>471</v>
      </c>
      <c r="G28" s="972"/>
      <c r="H28" s="973"/>
      <c r="I28" s="972"/>
      <c r="J28" s="972"/>
      <c r="K28" s="969">
        <f t="shared" si="0"/>
        <v>0</v>
      </c>
      <c r="L28" s="974"/>
    </row>
    <row r="29" spans="1:12">
      <c r="A29" s="965"/>
      <c r="B29" s="966"/>
      <c r="C29" s="967" t="s">
        <v>472</v>
      </c>
      <c r="D29" s="970"/>
      <c r="E29" s="967"/>
      <c r="F29" s="966" t="s">
        <v>473</v>
      </c>
      <c r="G29" s="972"/>
      <c r="H29" s="973"/>
      <c r="I29" s="972"/>
      <c r="J29" s="972"/>
      <c r="K29" s="969">
        <f t="shared" si="0"/>
        <v>0</v>
      </c>
      <c r="L29" s="974"/>
    </row>
    <row r="30" spans="1:12">
      <c r="A30" s="965"/>
      <c r="B30" s="966"/>
      <c r="C30" s="967" t="s">
        <v>474</v>
      </c>
      <c r="D30" s="970"/>
      <c r="E30" s="967"/>
      <c r="F30" s="966" t="s">
        <v>475</v>
      </c>
      <c r="G30" s="972"/>
      <c r="H30" s="973"/>
      <c r="I30" s="972"/>
      <c r="J30" s="972"/>
      <c r="K30" s="969">
        <f t="shared" si="0"/>
        <v>0</v>
      </c>
      <c r="L30" s="974"/>
    </row>
    <row r="31" spans="1:12">
      <c r="A31" s="965"/>
      <c r="B31" s="966"/>
      <c r="C31" s="967" t="s">
        <v>476</v>
      </c>
      <c r="D31" s="970"/>
      <c r="E31" s="967"/>
      <c r="F31" s="966" t="s">
        <v>477</v>
      </c>
      <c r="G31" s="972"/>
      <c r="H31" s="973"/>
      <c r="I31" s="972"/>
      <c r="J31" s="972"/>
      <c r="K31" s="969">
        <f t="shared" si="0"/>
        <v>0</v>
      </c>
      <c r="L31" s="974"/>
    </row>
    <row r="32" spans="1:12">
      <c r="A32" s="965"/>
      <c r="B32" s="966"/>
      <c r="C32" s="967" t="s">
        <v>478</v>
      </c>
      <c r="D32" s="970"/>
      <c r="E32" s="967"/>
      <c r="F32" s="966" t="s">
        <v>479</v>
      </c>
      <c r="G32" s="972"/>
      <c r="H32" s="973"/>
      <c r="I32" s="972"/>
      <c r="J32" s="972"/>
      <c r="K32" s="969">
        <f t="shared" si="0"/>
        <v>0</v>
      </c>
      <c r="L32" s="974"/>
    </row>
    <row r="33" spans="1:12">
      <c r="A33" s="966"/>
      <c r="B33" s="966"/>
      <c r="C33" s="967" t="s">
        <v>480</v>
      </c>
      <c r="D33" s="966"/>
      <c r="E33" s="967"/>
      <c r="F33" s="966" t="s">
        <v>481</v>
      </c>
      <c r="G33" s="972"/>
      <c r="H33" s="973"/>
      <c r="I33" s="972"/>
      <c r="J33" s="972"/>
      <c r="K33" s="969">
        <f t="shared" si="0"/>
        <v>0</v>
      </c>
      <c r="L33" s="974"/>
    </row>
    <row r="34" spans="1:12">
      <c r="A34" s="966"/>
      <c r="B34" s="966"/>
      <c r="C34" s="967" t="s">
        <v>482</v>
      </c>
      <c r="D34" s="966"/>
      <c r="E34" s="966"/>
      <c r="F34" s="966" t="s">
        <v>483</v>
      </c>
      <c r="G34" s="972"/>
      <c r="H34" s="973"/>
      <c r="I34" s="972"/>
      <c r="J34" s="972"/>
      <c r="K34" s="969">
        <f t="shared" si="0"/>
        <v>0</v>
      </c>
      <c r="L34" s="974"/>
    </row>
    <row r="35" spans="1:12">
      <c r="A35" s="966"/>
      <c r="B35" s="966"/>
      <c r="C35" s="967" t="s">
        <v>484</v>
      </c>
      <c r="D35" s="966"/>
      <c r="E35" s="967"/>
      <c r="F35" s="966" t="s">
        <v>485</v>
      </c>
      <c r="G35" s="972"/>
      <c r="H35" s="973"/>
      <c r="I35" s="972"/>
      <c r="J35" s="972"/>
      <c r="K35" s="969">
        <f t="shared" si="0"/>
        <v>0</v>
      </c>
      <c r="L35" s="974"/>
    </row>
    <row r="36" spans="1:12">
      <c r="A36" s="966"/>
      <c r="B36" s="966"/>
      <c r="C36" s="967" t="s">
        <v>486</v>
      </c>
      <c r="D36" s="966"/>
      <c r="E36" s="966"/>
      <c r="F36" s="966" t="s">
        <v>487</v>
      </c>
      <c r="G36" s="972"/>
      <c r="H36" s="973"/>
      <c r="I36" s="972"/>
      <c r="J36" s="972"/>
      <c r="K36" s="969">
        <f t="shared" si="0"/>
        <v>0</v>
      </c>
      <c r="L36" s="974"/>
    </row>
    <row r="37" spans="1:12">
      <c r="A37" s="966"/>
      <c r="B37" s="966"/>
      <c r="C37" s="967" t="s">
        <v>488</v>
      </c>
      <c r="D37" s="966"/>
      <c r="E37" s="979"/>
      <c r="F37" s="966" t="s">
        <v>489</v>
      </c>
      <c r="G37" s="972"/>
      <c r="H37" s="973"/>
      <c r="I37" s="972"/>
      <c r="J37" s="972"/>
      <c r="K37" s="969">
        <f t="shared" si="0"/>
        <v>0</v>
      </c>
      <c r="L37" s="974"/>
    </row>
    <row r="38" spans="1:12">
      <c r="A38" s="966"/>
      <c r="B38" s="966"/>
      <c r="C38" s="967" t="s">
        <v>490</v>
      </c>
      <c r="D38" s="966"/>
      <c r="E38" s="966"/>
      <c r="F38" s="966" t="s">
        <v>491</v>
      </c>
      <c r="G38" s="972"/>
      <c r="H38" s="973"/>
      <c r="I38" s="972"/>
      <c r="J38" s="972"/>
      <c r="K38" s="969">
        <f t="shared" si="0"/>
        <v>0</v>
      </c>
      <c r="L38" s="974"/>
    </row>
    <row r="39" spans="1:12">
      <c r="A39" s="966"/>
      <c r="B39" s="966"/>
      <c r="C39" s="967" t="s">
        <v>492</v>
      </c>
      <c r="D39" s="966"/>
      <c r="E39" s="966"/>
      <c r="F39" s="966" t="s">
        <v>493</v>
      </c>
      <c r="G39" s="972"/>
      <c r="H39" s="973"/>
      <c r="I39" s="972"/>
      <c r="J39" s="972"/>
      <c r="K39" s="969">
        <f t="shared" si="0"/>
        <v>0</v>
      </c>
      <c r="L39" s="974"/>
    </row>
    <row r="40" spans="1:12">
      <c r="A40" s="966"/>
      <c r="B40" s="966"/>
      <c r="C40" s="967" t="s">
        <v>494</v>
      </c>
      <c r="D40" s="966"/>
      <c r="E40" s="966"/>
      <c r="F40" s="966" t="s">
        <v>495</v>
      </c>
      <c r="G40" s="972"/>
      <c r="H40" s="973"/>
      <c r="I40" s="972"/>
      <c r="J40" s="972"/>
      <c r="K40" s="969">
        <f t="shared" si="0"/>
        <v>0</v>
      </c>
      <c r="L40" s="974"/>
    </row>
    <row r="41" spans="1:12">
      <c r="A41" s="966"/>
      <c r="B41" s="966"/>
      <c r="C41" s="967" t="s">
        <v>496</v>
      </c>
      <c r="D41" s="966"/>
      <c r="E41" s="966"/>
      <c r="F41" s="966" t="s">
        <v>497</v>
      </c>
      <c r="G41" s="972"/>
      <c r="H41" s="973"/>
      <c r="I41" s="972"/>
      <c r="J41" s="972"/>
      <c r="K41" s="969">
        <f t="shared" si="0"/>
        <v>0</v>
      </c>
      <c r="L41" s="974"/>
    </row>
    <row r="42" spans="1:12">
      <c r="A42" s="966"/>
      <c r="B42" s="966" t="s">
        <v>498</v>
      </c>
      <c r="C42" s="967"/>
      <c r="D42" s="966"/>
      <c r="E42" s="966" t="s">
        <v>499</v>
      </c>
      <c r="F42" s="966"/>
      <c r="G42" s="969">
        <f>SUM(G43:G63)</f>
        <v>0</v>
      </c>
      <c r="H42" s="966"/>
      <c r="I42" s="969">
        <f>SUM(I43:I63)</f>
        <v>0</v>
      </c>
      <c r="J42" s="969">
        <f>SUM(J43:J63)</f>
        <v>0</v>
      </c>
      <c r="K42" s="969"/>
      <c r="L42" s="971"/>
    </row>
    <row r="43" spans="1:12">
      <c r="A43" s="966"/>
      <c r="B43" s="966"/>
      <c r="C43" s="967" t="s">
        <v>500</v>
      </c>
      <c r="D43" s="966"/>
      <c r="E43" s="966"/>
      <c r="F43" s="966" t="s">
        <v>501</v>
      </c>
      <c r="G43" s="972"/>
      <c r="H43" s="973"/>
      <c r="I43" s="972"/>
      <c r="J43" s="972"/>
      <c r="K43" s="969">
        <f t="shared" si="0"/>
        <v>0</v>
      </c>
      <c r="L43" s="974"/>
    </row>
    <row r="44" spans="1:12">
      <c r="A44" s="966"/>
      <c r="B44" s="966"/>
      <c r="C44" s="967" t="s">
        <v>502</v>
      </c>
      <c r="D44" s="966"/>
      <c r="E44" s="966"/>
      <c r="F44" s="966" t="s">
        <v>503</v>
      </c>
      <c r="G44" s="972"/>
      <c r="H44" s="973"/>
      <c r="I44" s="972"/>
      <c r="J44" s="972"/>
      <c r="K44" s="969">
        <f t="shared" si="0"/>
        <v>0</v>
      </c>
      <c r="L44" s="974"/>
    </row>
    <row r="45" spans="1:12">
      <c r="A45" s="966"/>
      <c r="B45" s="966"/>
      <c r="C45" s="967" t="s">
        <v>504</v>
      </c>
      <c r="D45" s="966"/>
      <c r="E45" s="966"/>
      <c r="F45" s="966" t="s">
        <v>505</v>
      </c>
      <c r="G45" s="972"/>
      <c r="H45" s="973"/>
      <c r="I45" s="972"/>
      <c r="J45" s="972"/>
      <c r="K45" s="969">
        <f t="shared" si="0"/>
        <v>0</v>
      </c>
      <c r="L45" s="974"/>
    </row>
    <row r="46" spans="1:12">
      <c r="A46" s="966"/>
      <c r="B46" s="966"/>
      <c r="C46" s="967" t="s">
        <v>506</v>
      </c>
      <c r="D46" s="966"/>
      <c r="E46" s="966"/>
      <c r="F46" s="966" t="s">
        <v>507</v>
      </c>
      <c r="G46" s="972"/>
      <c r="H46" s="973"/>
      <c r="I46" s="972"/>
      <c r="J46" s="972"/>
      <c r="K46" s="969">
        <f t="shared" si="0"/>
        <v>0</v>
      </c>
      <c r="L46" s="974"/>
    </row>
    <row r="47" spans="1:12">
      <c r="A47" s="966"/>
      <c r="B47" s="966"/>
      <c r="C47" s="967" t="s">
        <v>508</v>
      </c>
      <c r="D47" s="966"/>
      <c r="E47" s="966"/>
      <c r="F47" s="966" t="s">
        <v>509</v>
      </c>
      <c r="G47" s="972"/>
      <c r="H47" s="973"/>
      <c r="I47" s="972"/>
      <c r="J47" s="972"/>
      <c r="K47" s="969">
        <f t="shared" si="0"/>
        <v>0</v>
      </c>
      <c r="L47" s="974"/>
    </row>
    <row r="48" spans="1:12">
      <c r="A48" s="966"/>
      <c r="B48" s="966"/>
      <c r="C48" s="967" t="s">
        <v>510</v>
      </c>
      <c r="D48" s="966"/>
      <c r="E48" s="966"/>
      <c r="F48" s="966" t="s">
        <v>511</v>
      </c>
      <c r="G48" s="972"/>
      <c r="H48" s="973"/>
      <c r="I48" s="972"/>
      <c r="J48" s="972"/>
      <c r="K48" s="969">
        <f t="shared" si="0"/>
        <v>0</v>
      </c>
      <c r="L48" s="974"/>
    </row>
    <row r="49" spans="1:12">
      <c r="A49" s="966"/>
      <c r="B49" s="966"/>
      <c r="C49" s="967" t="s">
        <v>512</v>
      </c>
      <c r="D49" s="966"/>
      <c r="E49" s="966"/>
      <c r="F49" s="966" t="s">
        <v>513</v>
      </c>
      <c r="G49" s="972"/>
      <c r="H49" s="973"/>
      <c r="I49" s="972"/>
      <c r="J49" s="972"/>
      <c r="K49" s="969">
        <f t="shared" si="0"/>
        <v>0</v>
      </c>
      <c r="L49" s="974"/>
    </row>
    <row r="50" spans="1:12">
      <c r="A50" s="966"/>
      <c r="B50" s="966"/>
      <c r="C50" s="967" t="s">
        <v>514</v>
      </c>
      <c r="D50" s="966"/>
      <c r="E50" s="966"/>
      <c r="F50" s="966" t="s">
        <v>515</v>
      </c>
      <c r="G50" s="972"/>
      <c r="H50" s="973"/>
      <c r="I50" s="972"/>
      <c r="J50" s="972"/>
      <c r="K50" s="969">
        <f t="shared" si="0"/>
        <v>0</v>
      </c>
      <c r="L50" s="974"/>
    </row>
    <row r="51" spans="1:12">
      <c r="A51" s="966"/>
      <c r="B51" s="966"/>
      <c r="C51" s="967" t="s">
        <v>516</v>
      </c>
      <c r="D51" s="966"/>
      <c r="E51" s="966"/>
      <c r="F51" s="966" t="s">
        <v>517</v>
      </c>
      <c r="G51" s="972"/>
      <c r="H51" s="973"/>
      <c r="I51" s="972"/>
      <c r="J51" s="972"/>
      <c r="K51" s="969">
        <f t="shared" si="0"/>
        <v>0</v>
      </c>
      <c r="L51" s="974"/>
    </row>
    <row r="52" spans="1:12">
      <c r="A52" s="966"/>
      <c r="B52" s="966"/>
      <c r="C52" s="967" t="s">
        <v>518</v>
      </c>
      <c r="D52" s="966"/>
      <c r="E52" s="966"/>
      <c r="F52" s="966" t="s">
        <v>519</v>
      </c>
      <c r="G52" s="972"/>
      <c r="H52" s="973"/>
      <c r="I52" s="972"/>
      <c r="J52" s="972"/>
      <c r="K52" s="969">
        <f t="shared" si="0"/>
        <v>0</v>
      </c>
      <c r="L52" s="974"/>
    </row>
    <row r="53" spans="1:12">
      <c r="A53" s="966"/>
      <c r="B53" s="966"/>
      <c r="C53" s="967" t="s">
        <v>520</v>
      </c>
      <c r="D53" s="966"/>
      <c r="E53" s="966"/>
      <c r="F53" s="966" t="s">
        <v>521</v>
      </c>
      <c r="G53" s="972"/>
      <c r="H53" s="973"/>
      <c r="I53" s="972"/>
      <c r="J53" s="972"/>
      <c r="K53" s="969">
        <f t="shared" si="0"/>
        <v>0</v>
      </c>
      <c r="L53" s="974"/>
    </row>
    <row r="54" spans="1:12">
      <c r="A54" s="966"/>
      <c r="B54" s="966"/>
      <c r="C54" s="967" t="s">
        <v>522</v>
      </c>
      <c r="D54" s="966"/>
      <c r="E54" s="966"/>
      <c r="F54" s="966" t="s">
        <v>523</v>
      </c>
      <c r="G54" s="972"/>
      <c r="H54" s="973"/>
      <c r="I54" s="972"/>
      <c r="J54" s="972"/>
      <c r="K54" s="969">
        <f t="shared" si="0"/>
        <v>0</v>
      </c>
      <c r="L54" s="974"/>
    </row>
    <row r="55" spans="1:12">
      <c r="A55" s="966"/>
      <c r="B55" s="966"/>
      <c r="C55" s="967" t="s">
        <v>524</v>
      </c>
      <c r="D55" s="966"/>
      <c r="E55" s="966"/>
      <c r="F55" s="966" t="s">
        <v>525</v>
      </c>
      <c r="G55" s="972"/>
      <c r="H55" s="973"/>
      <c r="I55" s="972"/>
      <c r="J55" s="972"/>
      <c r="K55" s="969">
        <f t="shared" si="0"/>
        <v>0</v>
      </c>
      <c r="L55" s="974"/>
    </row>
    <row r="56" spans="1:12">
      <c r="A56" s="966"/>
      <c r="B56" s="966"/>
      <c r="C56" s="967" t="s">
        <v>526</v>
      </c>
      <c r="D56" s="966"/>
      <c r="E56" s="966"/>
      <c r="F56" s="966" t="s">
        <v>527</v>
      </c>
      <c r="G56" s="972"/>
      <c r="H56" s="973"/>
      <c r="I56" s="972"/>
      <c r="J56" s="972"/>
      <c r="K56" s="969">
        <f t="shared" si="0"/>
        <v>0</v>
      </c>
      <c r="L56" s="974"/>
    </row>
    <row r="57" spans="1:12">
      <c r="A57" s="966"/>
      <c r="B57" s="966"/>
      <c r="C57" s="967" t="s">
        <v>528</v>
      </c>
      <c r="D57" s="966"/>
      <c r="E57" s="966"/>
      <c r="F57" s="966" t="s">
        <v>529</v>
      </c>
      <c r="G57" s="972"/>
      <c r="H57" s="973"/>
      <c r="I57" s="972"/>
      <c r="J57" s="972"/>
      <c r="K57" s="969">
        <f t="shared" si="0"/>
        <v>0</v>
      </c>
      <c r="L57" s="974"/>
    </row>
    <row r="58" spans="1:12">
      <c r="A58" s="966"/>
      <c r="B58" s="966"/>
      <c r="C58" s="967" t="s">
        <v>530</v>
      </c>
      <c r="D58" s="966"/>
      <c r="E58" s="966"/>
      <c r="F58" s="966" t="s">
        <v>531</v>
      </c>
      <c r="G58" s="972"/>
      <c r="H58" s="973"/>
      <c r="I58" s="972"/>
      <c r="J58" s="972"/>
      <c r="K58" s="969">
        <f t="shared" si="0"/>
        <v>0</v>
      </c>
      <c r="L58" s="974"/>
    </row>
    <row r="59" spans="1:12">
      <c r="A59" s="966"/>
      <c r="B59" s="966"/>
      <c r="C59" s="967" t="s">
        <v>532</v>
      </c>
      <c r="D59" s="966"/>
      <c r="E59" s="966"/>
      <c r="F59" s="966" t="s">
        <v>533</v>
      </c>
      <c r="G59" s="972"/>
      <c r="H59" s="973"/>
      <c r="I59" s="972"/>
      <c r="J59" s="972"/>
      <c r="K59" s="969">
        <f t="shared" si="0"/>
        <v>0</v>
      </c>
      <c r="L59" s="974"/>
    </row>
    <row r="60" spans="1:12">
      <c r="A60" s="966"/>
      <c r="B60" s="966"/>
      <c r="C60" s="967" t="s">
        <v>534</v>
      </c>
      <c r="D60" s="966"/>
      <c r="E60" s="966"/>
      <c r="F60" s="966" t="s">
        <v>535</v>
      </c>
      <c r="G60" s="972"/>
      <c r="H60" s="973"/>
      <c r="I60" s="972"/>
      <c r="J60" s="972"/>
      <c r="K60" s="969">
        <f t="shared" si="0"/>
        <v>0</v>
      </c>
      <c r="L60" s="974"/>
    </row>
    <row r="61" spans="1:12">
      <c r="A61" s="966"/>
      <c r="B61" s="966"/>
      <c r="C61" s="967" t="s">
        <v>536</v>
      </c>
      <c r="D61" s="966"/>
      <c r="E61" s="966"/>
      <c r="F61" s="966" t="s">
        <v>537</v>
      </c>
      <c r="G61" s="972"/>
      <c r="H61" s="973"/>
      <c r="I61" s="972"/>
      <c r="J61" s="972"/>
      <c r="K61" s="969">
        <f t="shared" si="0"/>
        <v>0</v>
      </c>
      <c r="L61" s="974"/>
    </row>
    <row r="62" spans="1:12">
      <c r="A62" s="966"/>
      <c r="B62" s="966"/>
      <c r="C62" s="967" t="s">
        <v>538</v>
      </c>
      <c r="D62" s="966"/>
      <c r="E62" s="966"/>
      <c r="F62" s="966" t="s">
        <v>539</v>
      </c>
      <c r="G62" s="972"/>
      <c r="H62" s="973"/>
      <c r="I62" s="972"/>
      <c r="J62" s="972"/>
      <c r="K62" s="969">
        <f t="shared" si="0"/>
        <v>0</v>
      </c>
      <c r="L62" s="974"/>
    </row>
    <row r="63" spans="1:12">
      <c r="A63" s="966"/>
      <c r="B63" s="966"/>
      <c r="C63" s="967" t="s">
        <v>540</v>
      </c>
      <c r="D63" s="966"/>
      <c r="E63" s="966"/>
      <c r="F63" s="966" t="s">
        <v>541</v>
      </c>
      <c r="G63" s="972"/>
      <c r="H63" s="973"/>
      <c r="I63" s="972"/>
      <c r="J63" s="972"/>
      <c r="K63" s="969">
        <f t="shared" si="0"/>
        <v>0</v>
      </c>
      <c r="L63" s="974"/>
    </row>
    <row r="64" spans="1:12" hidden="1">
      <c r="A64" s="966"/>
      <c r="B64" s="966" t="s">
        <v>542</v>
      </c>
      <c r="C64" s="967"/>
      <c r="D64" s="966"/>
      <c r="E64" s="966" t="s">
        <v>543</v>
      </c>
      <c r="F64" s="966"/>
      <c r="G64" s="969"/>
      <c r="H64" s="966"/>
      <c r="I64" s="969"/>
      <c r="J64" s="969"/>
      <c r="K64" s="969"/>
      <c r="L64" s="971"/>
    </row>
    <row r="65" spans="1:12" hidden="1">
      <c r="A65" s="966"/>
      <c r="B65" s="966" t="s">
        <v>544</v>
      </c>
      <c r="C65" s="967"/>
      <c r="D65" s="966"/>
      <c r="E65" s="966" t="s">
        <v>543</v>
      </c>
      <c r="F65" s="966"/>
      <c r="G65" s="969"/>
      <c r="H65" s="966"/>
      <c r="I65" s="969"/>
      <c r="J65" s="969"/>
      <c r="K65" s="969"/>
      <c r="L65" s="971"/>
    </row>
    <row r="66" spans="1:12">
      <c r="A66" s="966"/>
      <c r="B66" s="966" t="s">
        <v>545</v>
      </c>
      <c r="C66" s="967"/>
      <c r="D66" s="966"/>
      <c r="E66" s="966" t="s">
        <v>546</v>
      </c>
      <c r="F66" s="966"/>
      <c r="G66" s="969">
        <f>SUM(G67:G69)</f>
        <v>0</v>
      </c>
      <c r="H66" s="966"/>
      <c r="I66" s="969">
        <f>SUM(I67:I69)</f>
        <v>0</v>
      </c>
      <c r="J66" s="969">
        <f>SUM(J67:J69)</f>
        <v>0</v>
      </c>
      <c r="K66" s="969"/>
      <c r="L66" s="971"/>
    </row>
    <row r="67" spans="1:12">
      <c r="A67" s="966"/>
      <c r="B67" s="966"/>
      <c r="C67" s="967" t="s">
        <v>547</v>
      </c>
      <c r="D67" s="966"/>
      <c r="E67" s="966"/>
      <c r="F67" s="966" t="s">
        <v>548</v>
      </c>
      <c r="G67" s="972"/>
      <c r="H67" s="973"/>
      <c r="I67" s="972"/>
      <c r="J67" s="972"/>
      <c r="K67" s="969">
        <f t="shared" ref="K67:K69" si="1">I67+J67</f>
        <v>0</v>
      </c>
      <c r="L67" s="974"/>
    </row>
    <row r="68" spans="1:12">
      <c r="A68" s="966"/>
      <c r="B68" s="966"/>
      <c r="C68" s="967" t="s">
        <v>549</v>
      </c>
      <c r="D68" s="966"/>
      <c r="E68" s="966"/>
      <c r="F68" s="966" t="s">
        <v>550</v>
      </c>
      <c r="G68" s="972"/>
      <c r="H68" s="973"/>
      <c r="I68" s="972"/>
      <c r="J68" s="972"/>
      <c r="K68" s="969">
        <f t="shared" si="1"/>
        <v>0</v>
      </c>
      <c r="L68" s="974"/>
    </row>
    <row r="69" spans="1:12">
      <c r="A69" s="966"/>
      <c r="B69" s="966"/>
      <c r="C69" s="967" t="s">
        <v>551</v>
      </c>
      <c r="D69" s="966"/>
      <c r="E69" s="966"/>
      <c r="F69" s="966" t="s">
        <v>552</v>
      </c>
      <c r="G69" s="972"/>
      <c r="H69" s="973"/>
      <c r="I69" s="972"/>
      <c r="J69" s="972"/>
      <c r="K69" s="969">
        <f t="shared" si="1"/>
        <v>0</v>
      </c>
      <c r="L69" s="974"/>
    </row>
    <row r="70" spans="1:12">
      <c r="A70" s="966"/>
      <c r="B70" s="966" t="s">
        <v>553</v>
      </c>
      <c r="C70" s="967"/>
      <c r="D70" s="966"/>
      <c r="E70" s="966" t="s">
        <v>554</v>
      </c>
      <c r="F70" s="966"/>
      <c r="G70" s="969">
        <f>SUM(G71:G73)</f>
        <v>0</v>
      </c>
      <c r="H70" s="966"/>
      <c r="I70" s="969">
        <f>SUM(I71:I73)</f>
        <v>0</v>
      </c>
      <c r="J70" s="969">
        <f>SUM(J71:J73)</f>
        <v>0</v>
      </c>
      <c r="K70" s="969"/>
      <c r="L70" s="971"/>
    </row>
    <row r="71" spans="1:12">
      <c r="A71" s="966"/>
      <c r="B71" s="966"/>
      <c r="C71" s="967" t="s">
        <v>555</v>
      </c>
      <c r="D71" s="966"/>
      <c r="E71" s="966"/>
      <c r="F71" s="966" t="s">
        <v>556</v>
      </c>
      <c r="G71" s="972"/>
      <c r="H71" s="973"/>
      <c r="I71" s="972"/>
      <c r="J71" s="972"/>
      <c r="K71" s="969">
        <f t="shared" ref="K71:K73" si="2">I71+J71</f>
        <v>0</v>
      </c>
      <c r="L71" s="974"/>
    </row>
    <row r="72" spans="1:12">
      <c r="A72" s="966"/>
      <c r="B72" s="966"/>
      <c r="C72" s="967" t="s">
        <v>557</v>
      </c>
      <c r="D72" s="966"/>
      <c r="E72" s="966"/>
      <c r="F72" s="966" t="s">
        <v>558</v>
      </c>
      <c r="G72" s="972"/>
      <c r="H72" s="973"/>
      <c r="I72" s="972"/>
      <c r="J72" s="972"/>
      <c r="K72" s="969">
        <f t="shared" si="2"/>
        <v>0</v>
      </c>
      <c r="L72" s="974"/>
    </row>
    <row r="73" spans="1:12">
      <c r="A73" s="966"/>
      <c r="B73" s="966"/>
      <c r="C73" s="967" t="s">
        <v>559</v>
      </c>
      <c r="D73" s="966"/>
      <c r="E73" s="966"/>
      <c r="F73" s="966" t="s">
        <v>560</v>
      </c>
      <c r="G73" s="972"/>
      <c r="H73" s="973"/>
      <c r="I73" s="972"/>
      <c r="J73" s="972"/>
      <c r="K73" s="969">
        <f t="shared" si="2"/>
        <v>0</v>
      </c>
      <c r="L73" s="974"/>
    </row>
    <row r="74" spans="1:12" hidden="1">
      <c r="A74" s="966"/>
      <c r="B74" s="966" t="s">
        <v>561</v>
      </c>
      <c r="C74" s="967"/>
      <c r="D74" s="966"/>
      <c r="E74" s="966" t="s">
        <v>543</v>
      </c>
      <c r="F74" s="966"/>
      <c r="G74" s="969"/>
      <c r="H74" s="966"/>
      <c r="I74" s="969"/>
      <c r="J74" s="969"/>
      <c r="K74" s="969"/>
      <c r="L74" s="971"/>
    </row>
    <row r="75" spans="1:12" hidden="1">
      <c r="A75" s="966"/>
      <c r="B75" s="966" t="s">
        <v>562</v>
      </c>
      <c r="C75" s="967"/>
      <c r="D75" s="966"/>
      <c r="E75" s="966" t="s">
        <v>543</v>
      </c>
      <c r="F75" s="966"/>
      <c r="G75" s="969"/>
      <c r="H75" s="966"/>
      <c r="I75" s="969"/>
      <c r="J75" s="969"/>
      <c r="K75" s="969"/>
      <c r="L75" s="971"/>
    </row>
    <row r="76" spans="1:12" s="964" customFormat="1" ht="15.75">
      <c r="A76" s="961" t="s">
        <v>136</v>
      </c>
      <c r="B76" s="961"/>
      <c r="C76" s="980"/>
      <c r="D76" s="961"/>
      <c r="E76" s="961"/>
      <c r="F76" s="961"/>
      <c r="G76" s="986">
        <f>G8+G25+G42+G66+G70</f>
        <v>0</v>
      </c>
      <c r="H76" s="981"/>
      <c r="I76" s="986">
        <f>I8+I25+I42+I66+I70</f>
        <v>0</v>
      </c>
      <c r="J76" s="986">
        <f>J8+J25+J42+J66+J70</f>
        <v>0</v>
      </c>
      <c r="K76" s="969">
        <f t="shared" ref="K76" si="3">I76+J76</f>
        <v>0</v>
      </c>
      <c r="L76" s="982"/>
    </row>
    <row r="77" spans="1:12" ht="15.75">
      <c r="F77" s="987" t="s">
        <v>567</v>
      </c>
      <c r="G77" s="993">
        <f>'CA2 Detail'!K173</f>
        <v>0</v>
      </c>
      <c r="H77" s="970"/>
      <c r="I77" s="994" t="e">
        <f>I76/G76</f>
        <v>#DIV/0!</v>
      </c>
      <c r="J77" s="994" t="e">
        <f>J76/G76</f>
        <v>#DIV/0!</v>
      </c>
      <c r="K77" s="984"/>
      <c r="L77" s="985"/>
    </row>
    <row r="79" spans="1:12">
      <c r="F79" s="988" t="s">
        <v>568</v>
      </c>
    </row>
    <row r="80" spans="1:12" hidden="1">
      <c r="H80" s="958" t="s">
        <v>563</v>
      </c>
    </row>
    <row r="81" spans="8:11" s="958" customFormat="1" hidden="1">
      <c r="H81" s="958" t="s">
        <v>564</v>
      </c>
    </row>
    <row r="82" spans="8:11" s="958" customFormat="1" hidden="1">
      <c r="H82" s="958" t="s">
        <v>565</v>
      </c>
    </row>
    <row r="83" spans="8:11" s="958" customFormat="1">
      <c r="H83" s="987" t="s">
        <v>575</v>
      </c>
      <c r="I83" s="969" t="e">
        <f>'CA2 Detail'!V121-'CA2 Detail'!I203</f>
        <v>#N/A</v>
      </c>
      <c r="J83" s="992" t="e">
        <f>I76/I83</f>
        <v>#N/A</v>
      </c>
      <c r="K83" s="991" t="s">
        <v>574</v>
      </c>
    </row>
    <row r="97" s="958" customFormat="1"/>
    <row r="98" s="958" customFormat="1"/>
    <row r="99" s="958" customFormat="1"/>
    <row r="100" s="958" customFormat="1"/>
    <row r="101" s="958" customFormat="1"/>
    <row r="102" s="958" customFormat="1"/>
    <row r="103" s="958" customFormat="1"/>
    <row r="104" s="958" customFormat="1"/>
    <row r="105" s="958" customFormat="1"/>
    <row r="106" s="958" customFormat="1"/>
    <row r="107" s="958" customFormat="1"/>
    <row r="108" s="958" customFormat="1"/>
    <row r="109" s="958" customFormat="1"/>
  </sheetData>
  <conditionalFormatting sqref="K9">
    <cfRule type="cellIs" dxfId="275" priority="131" operator="notEqual">
      <formula>G9</formula>
    </cfRule>
    <cfRule type="cellIs" dxfId="274" priority="132" operator="equal">
      <formula>G9</formula>
    </cfRule>
  </conditionalFormatting>
  <conditionalFormatting sqref="K76">
    <cfRule type="cellIs" dxfId="273" priority="13" operator="notEqual">
      <formula>G76</formula>
    </cfRule>
    <cfRule type="cellIs" dxfId="272" priority="14" operator="equal">
      <formula>G76</formula>
    </cfRule>
  </conditionalFormatting>
  <conditionalFormatting sqref="K10">
    <cfRule type="cellIs" dxfId="271" priority="129" operator="notEqual">
      <formula>G10</formula>
    </cfRule>
    <cfRule type="cellIs" dxfId="270" priority="130" operator="equal">
      <formula>G10</formula>
    </cfRule>
  </conditionalFormatting>
  <conditionalFormatting sqref="K11">
    <cfRule type="cellIs" dxfId="269" priority="127" operator="notEqual">
      <formula>G11</formula>
    </cfRule>
    <cfRule type="cellIs" dxfId="268" priority="128" operator="equal">
      <formula>G11</formula>
    </cfRule>
  </conditionalFormatting>
  <conditionalFormatting sqref="K12">
    <cfRule type="cellIs" dxfId="267" priority="125" operator="notEqual">
      <formula>G12</formula>
    </cfRule>
    <cfRule type="cellIs" dxfId="266" priority="126" operator="equal">
      <formula>G12</formula>
    </cfRule>
  </conditionalFormatting>
  <conditionalFormatting sqref="K13">
    <cfRule type="cellIs" dxfId="265" priority="123" operator="notEqual">
      <formula>G13</formula>
    </cfRule>
    <cfRule type="cellIs" dxfId="264" priority="124" operator="equal">
      <formula>G13</formula>
    </cfRule>
  </conditionalFormatting>
  <conditionalFormatting sqref="K14">
    <cfRule type="cellIs" dxfId="263" priority="121" operator="notEqual">
      <formula>G14</formula>
    </cfRule>
    <cfRule type="cellIs" dxfId="262" priority="122" operator="equal">
      <formula>G14</formula>
    </cfRule>
  </conditionalFormatting>
  <conditionalFormatting sqref="K15">
    <cfRule type="cellIs" dxfId="261" priority="119" operator="notEqual">
      <formula>G15</formula>
    </cfRule>
    <cfRule type="cellIs" dxfId="260" priority="120" operator="equal">
      <formula>G15</formula>
    </cfRule>
  </conditionalFormatting>
  <conditionalFormatting sqref="K16">
    <cfRule type="cellIs" dxfId="259" priority="117" operator="notEqual">
      <formula>G16</formula>
    </cfRule>
    <cfRule type="cellIs" dxfId="258" priority="118" operator="equal">
      <formula>G16</formula>
    </cfRule>
  </conditionalFormatting>
  <conditionalFormatting sqref="K17">
    <cfRule type="cellIs" dxfId="257" priority="115" operator="notEqual">
      <formula>G17</formula>
    </cfRule>
    <cfRule type="cellIs" dxfId="256" priority="116" operator="equal">
      <formula>G17</formula>
    </cfRule>
  </conditionalFormatting>
  <conditionalFormatting sqref="K18">
    <cfRule type="cellIs" dxfId="255" priority="113" operator="notEqual">
      <formula>G18</formula>
    </cfRule>
    <cfRule type="cellIs" dxfId="254" priority="114" operator="equal">
      <formula>G18</formula>
    </cfRule>
  </conditionalFormatting>
  <conditionalFormatting sqref="K19">
    <cfRule type="cellIs" dxfId="253" priority="111" operator="notEqual">
      <formula>G19</formula>
    </cfRule>
    <cfRule type="cellIs" dxfId="252" priority="112" operator="equal">
      <formula>G19</formula>
    </cfRule>
  </conditionalFormatting>
  <conditionalFormatting sqref="K20">
    <cfRule type="cellIs" dxfId="251" priority="109" operator="notEqual">
      <formula>G20</formula>
    </cfRule>
    <cfRule type="cellIs" dxfId="250" priority="110" operator="equal">
      <formula>G20</formula>
    </cfRule>
  </conditionalFormatting>
  <conditionalFormatting sqref="K21">
    <cfRule type="cellIs" dxfId="249" priority="107" operator="notEqual">
      <formula>G21</formula>
    </cfRule>
    <cfRule type="cellIs" dxfId="248" priority="108" operator="equal">
      <formula>G21</formula>
    </cfRule>
  </conditionalFormatting>
  <conditionalFormatting sqref="K22">
    <cfRule type="cellIs" dxfId="247" priority="105" operator="notEqual">
      <formula>G22</formula>
    </cfRule>
    <cfRule type="cellIs" dxfId="246" priority="106" operator="equal">
      <formula>G22</formula>
    </cfRule>
  </conditionalFormatting>
  <conditionalFormatting sqref="K23">
    <cfRule type="cellIs" dxfId="245" priority="103" operator="notEqual">
      <formula>G23</formula>
    </cfRule>
    <cfRule type="cellIs" dxfId="244" priority="104" operator="equal">
      <formula>G23</formula>
    </cfRule>
  </conditionalFormatting>
  <conditionalFormatting sqref="K24">
    <cfRule type="cellIs" dxfId="243" priority="101" operator="notEqual">
      <formula>G24</formula>
    </cfRule>
    <cfRule type="cellIs" dxfId="242" priority="102" operator="equal">
      <formula>G24</formula>
    </cfRule>
  </conditionalFormatting>
  <conditionalFormatting sqref="K26">
    <cfRule type="cellIs" dxfId="241" priority="99" operator="notEqual">
      <formula>G26</formula>
    </cfRule>
    <cfRule type="cellIs" dxfId="240" priority="100" operator="equal">
      <formula>G26</formula>
    </cfRule>
  </conditionalFormatting>
  <conditionalFormatting sqref="K27">
    <cfRule type="cellIs" dxfId="239" priority="97" operator="notEqual">
      <formula>G27</formula>
    </cfRule>
    <cfRule type="cellIs" dxfId="238" priority="98" operator="equal">
      <formula>G27</formula>
    </cfRule>
  </conditionalFormatting>
  <conditionalFormatting sqref="K28">
    <cfRule type="cellIs" dxfId="237" priority="95" operator="notEqual">
      <formula>G28</formula>
    </cfRule>
    <cfRule type="cellIs" dxfId="236" priority="96" operator="equal">
      <formula>G28</formula>
    </cfRule>
  </conditionalFormatting>
  <conditionalFormatting sqref="K29">
    <cfRule type="cellIs" dxfId="235" priority="93" operator="notEqual">
      <formula>G29</formula>
    </cfRule>
    <cfRule type="cellIs" dxfId="234" priority="94" operator="equal">
      <formula>G29</formula>
    </cfRule>
  </conditionalFormatting>
  <conditionalFormatting sqref="K30">
    <cfRule type="cellIs" dxfId="233" priority="91" operator="notEqual">
      <formula>G30</formula>
    </cfRule>
    <cfRule type="cellIs" dxfId="232" priority="92" operator="equal">
      <formula>G30</formula>
    </cfRule>
  </conditionalFormatting>
  <conditionalFormatting sqref="K31">
    <cfRule type="cellIs" dxfId="231" priority="89" operator="notEqual">
      <formula>G31</formula>
    </cfRule>
    <cfRule type="cellIs" dxfId="230" priority="90" operator="equal">
      <formula>G31</formula>
    </cfRule>
  </conditionalFormatting>
  <conditionalFormatting sqref="K32">
    <cfRule type="cellIs" dxfId="229" priority="87" operator="notEqual">
      <formula>G32</formula>
    </cfRule>
    <cfRule type="cellIs" dxfId="228" priority="88" operator="equal">
      <formula>G32</formula>
    </cfRule>
  </conditionalFormatting>
  <conditionalFormatting sqref="K33">
    <cfRule type="cellIs" dxfId="227" priority="85" operator="notEqual">
      <formula>G33</formula>
    </cfRule>
    <cfRule type="cellIs" dxfId="226" priority="86" operator="equal">
      <formula>G33</formula>
    </cfRule>
  </conditionalFormatting>
  <conditionalFormatting sqref="K34">
    <cfRule type="cellIs" dxfId="225" priority="83" operator="notEqual">
      <formula>G34</formula>
    </cfRule>
    <cfRule type="cellIs" dxfId="224" priority="84" operator="equal">
      <formula>G34</formula>
    </cfRule>
  </conditionalFormatting>
  <conditionalFormatting sqref="K35">
    <cfRule type="cellIs" dxfId="223" priority="81" operator="notEqual">
      <formula>G35</formula>
    </cfRule>
    <cfRule type="cellIs" dxfId="222" priority="82" operator="equal">
      <formula>G35</formula>
    </cfRule>
  </conditionalFormatting>
  <conditionalFormatting sqref="K36">
    <cfRule type="cellIs" dxfId="221" priority="79" operator="notEqual">
      <formula>G36</formula>
    </cfRule>
    <cfRule type="cellIs" dxfId="220" priority="80" operator="equal">
      <formula>G36</formula>
    </cfRule>
  </conditionalFormatting>
  <conditionalFormatting sqref="K37">
    <cfRule type="cellIs" dxfId="219" priority="77" operator="notEqual">
      <formula>G37</formula>
    </cfRule>
    <cfRule type="cellIs" dxfId="218" priority="78" operator="equal">
      <formula>G37</formula>
    </cfRule>
  </conditionalFormatting>
  <conditionalFormatting sqref="K38">
    <cfRule type="cellIs" dxfId="217" priority="75" operator="notEqual">
      <formula>G38</formula>
    </cfRule>
    <cfRule type="cellIs" dxfId="216" priority="76" operator="equal">
      <formula>G38</formula>
    </cfRule>
  </conditionalFormatting>
  <conditionalFormatting sqref="K39">
    <cfRule type="cellIs" dxfId="215" priority="73" operator="notEqual">
      <formula>G39</formula>
    </cfRule>
    <cfRule type="cellIs" dxfId="214" priority="74" operator="equal">
      <formula>G39</formula>
    </cfRule>
  </conditionalFormatting>
  <conditionalFormatting sqref="K40">
    <cfRule type="cellIs" dxfId="213" priority="71" operator="notEqual">
      <formula>G40</formula>
    </cfRule>
    <cfRule type="cellIs" dxfId="212" priority="72" operator="equal">
      <formula>G40</formula>
    </cfRule>
  </conditionalFormatting>
  <conditionalFormatting sqref="K41">
    <cfRule type="cellIs" dxfId="211" priority="69" operator="notEqual">
      <formula>G41</formula>
    </cfRule>
    <cfRule type="cellIs" dxfId="210" priority="70" operator="equal">
      <formula>G41</formula>
    </cfRule>
  </conditionalFormatting>
  <conditionalFormatting sqref="K43">
    <cfRule type="cellIs" dxfId="209" priority="67" operator="notEqual">
      <formula>G43</formula>
    </cfRule>
    <cfRule type="cellIs" dxfId="208" priority="68" operator="equal">
      <formula>G43</formula>
    </cfRule>
  </conditionalFormatting>
  <conditionalFormatting sqref="K44">
    <cfRule type="cellIs" dxfId="207" priority="65" operator="notEqual">
      <formula>G44</formula>
    </cfRule>
    <cfRule type="cellIs" dxfId="206" priority="66" operator="equal">
      <formula>G44</formula>
    </cfRule>
  </conditionalFormatting>
  <conditionalFormatting sqref="K45">
    <cfRule type="cellIs" dxfId="205" priority="63" operator="notEqual">
      <formula>G45</formula>
    </cfRule>
    <cfRule type="cellIs" dxfId="204" priority="64" operator="equal">
      <formula>G45</formula>
    </cfRule>
  </conditionalFormatting>
  <conditionalFormatting sqref="K46">
    <cfRule type="cellIs" dxfId="203" priority="61" operator="notEqual">
      <formula>G46</formula>
    </cfRule>
    <cfRule type="cellIs" dxfId="202" priority="62" operator="equal">
      <formula>G46</formula>
    </cfRule>
  </conditionalFormatting>
  <conditionalFormatting sqref="K47">
    <cfRule type="cellIs" dxfId="201" priority="59" operator="notEqual">
      <formula>G47</formula>
    </cfRule>
    <cfRule type="cellIs" dxfId="200" priority="60" operator="equal">
      <formula>G47</formula>
    </cfRule>
  </conditionalFormatting>
  <conditionalFormatting sqref="K48">
    <cfRule type="cellIs" dxfId="199" priority="57" operator="notEqual">
      <formula>G48</formula>
    </cfRule>
    <cfRule type="cellIs" dxfId="198" priority="58" operator="equal">
      <formula>G48</formula>
    </cfRule>
  </conditionalFormatting>
  <conditionalFormatting sqref="K49">
    <cfRule type="cellIs" dxfId="197" priority="55" operator="notEqual">
      <formula>G49</formula>
    </cfRule>
    <cfRule type="cellIs" dxfId="196" priority="56" operator="equal">
      <formula>G49</formula>
    </cfRule>
  </conditionalFormatting>
  <conditionalFormatting sqref="K50">
    <cfRule type="cellIs" dxfId="195" priority="53" operator="notEqual">
      <formula>G50</formula>
    </cfRule>
    <cfRule type="cellIs" dxfId="194" priority="54" operator="equal">
      <formula>G50</formula>
    </cfRule>
  </conditionalFormatting>
  <conditionalFormatting sqref="K51">
    <cfRule type="cellIs" dxfId="193" priority="51" operator="notEqual">
      <formula>G51</formula>
    </cfRule>
    <cfRule type="cellIs" dxfId="192" priority="52" operator="equal">
      <formula>G51</formula>
    </cfRule>
  </conditionalFormatting>
  <conditionalFormatting sqref="K52">
    <cfRule type="cellIs" dxfId="191" priority="49" operator="notEqual">
      <formula>G52</formula>
    </cfRule>
    <cfRule type="cellIs" dxfId="190" priority="50" operator="equal">
      <formula>G52</formula>
    </cfRule>
  </conditionalFormatting>
  <conditionalFormatting sqref="K53">
    <cfRule type="cellIs" dxfId="189" priority="47" operator="notEqual">
      <formula>G53</formula>
    </cfRule>
    <cfRule type="cellIs" dxfId="188" priority="48" operator="equal">
      <formula>G53</formula>
    </cfRule>
  </conditionalFormatting>
  <conditionalFormatting sqref="K54">
    <cfRule type="cellIs" dxfId="187" priority="45" operator="notEqual">
      <formula>G54</formula>
    </cfRule>
    <cfRule type="cellIs" dxfId="186" priority="46" operator="equal">
      <formula>G54</formula>
    </cfRule>
  </conditionalFormatting>
  <conditionalFormatting sqref="K55">
    <cfRule type="cellIs" dxfId="185" priority="43" operator="notEqual">
      <formula>G55</formula>
    </cfRule>
    <cfRule type="cellIs" dxfId="184" priority="44" operator="equal">
      <formula>G55</formula>
    </cfRule>
  </conditionalFormatting>
  <conditionalFormatting sqref="K56">
    <cfRule type="cellIs" dxfId="183" priority="41" operator="notEqual">
      <formula>G56</formula>
    </cfRule>
    <cfRule type="cellIs" dxfId="182" priority="42" operator="equal">
      <formula>G56</formula>
    </cfRule>
  </conditionalFormatting>
  <conditionalFormatting sqref="K57">
    <cfRule type="cellIs" dxfId="181" priority="39" operator="notEqual">
      <formula>G57</formula>
    </cfRule>
    <cfRule type="cellIs" dxfId="180" priority="40" operator="equal">
      <formula>G57</formula>
    </cfRule>
  </conditionalFormatting>
  <conditionalFormatting sqref="K58">
    <cfRule type="cellIs" dxfId="179" priority="37" operator="notEqual">
      <formula>G58</formula>
    </cfRule>
    <cfRule type="cellIs" dxfId="178" priority="38" operator="equal">
      <formula>G58</formula>
    </cfRule>
  </conditionalFormatting>
  <conditionalFormatting sqref="K59">
    <cfRule type="cellIs" dxfId="177" priority="35" operator="notEqual">
      <formula>G59</formula>
    </cfRule>
    <cfRule type="cellIs" dxfId="176" priority="36" operator="equal">
      <formula>G59</formula>
    </cfRule>
  </conditionalFormatting>
  <conditionalFormatting sqref="K60">
    <cfRule type="cellIs" dxfId="175" priority="33" operator="notEqual">
      <formula>G60</formula>
    </cfRule>
    <cfRule type="cellIs" dxfId="174" priority="34" operator="equal">
      <formula>G60</formula>
    </cfRule>
  </conditionalFormatting>
  <conditionalFormatting sqref="K61">
    <cfRule type="cellIs" dxfId="173" priority="31" operator="notEqual">
      <formula>G61</formula>
    </cfRule>
    <cfRule type="cellIs" dxfId="172" priority="32" operator="equal">
      <formula>G61</formula>
    </cfRule>
  </conditionalFormatting>
  <conditionalFormatting sqref="K62">
    <cfRule type="cellIs" dxfId="171" priority="29" operator="notEqual">
      <formula>G62</formula>
    </cfRule>
    <cfRule type="cellIs" dxfId="170" priority="30" operator="equal">
      <formula>G62</formula>
    </cfRule>
  </conditionalFormatting>
  <conditionalFormatting sqref="K63">
    <cfRule type="cellIs" dxfId="169" priority="27" operator="notEqual">
      <formula>G63</formula>
    </cfRule>
    <cfRule type="cellIs" dxfId="168" priority="28" operator="equal">
      <formula>G63</formula>
    </cfRule>
  </conditionalFormatting>
  <conditionalFormatting sqref="K67">
    <cfRule type="cellIs" dxfId="167" priority="25" operator="notEqual">
      <formula>G67</formula>
    </cfRule>
    <cfRule type="cellIs" dxfId="166" priority="26" operator="equal">
      <formula>G67</formula>
    </cfRule>
  </conditionalFormatting>
  <conditionalFormatting sqref="K68">
    <cfRule type="cellIs" dxfId="165" priority="23" operator="notEqual">
      <formula>G68</formula>
    </cfRule>
    <cfRule type="cellIs" dxfId="164" priority="24" operator="equal">
      <formula>G68</formula>
    </cfRule>
  </conditionalFormatting>
  <conditionalFormatting sqref="K69">
    <cfRule type="cellIs" dxfId="163" priority="21" operator="notEqual">
      <formula>G69</formula>
    </cfRule>
    <cfRule type="cellIs" dxfId="162" priority="22" operator="equal">
      <formula>G69</formula>
    </cfRule>
  </conditionalFormatting>
  <conditionalFormatting sqref="K71">
    <cfRule type="cellIs" dxfId="161" priority="19" operator="notEqual">
      <formula>G71</formula>
    </cfRule>
    <cfRule type="cellIs" dxfId="160" priority="20" operator="equal">
      <formula>G71</formula>
    </cfRule>
  </conditionalFormatting>
  <conditionalFormatting sqref="K72">
    <cfRule type="cellIs" dxfId="159" priority="17" operator="notEqual">
      <formula>G72</formula>
    </cfRule>
    <cfRule type="cellIs" dxfId="158" priority="18" operator="equal">
      <formula>G72</formula>
    </cfRule>
  </conditionalFormatting>
  <conditionalFormatting sqref="K73">
    <cfRule type="cellIs" dxfId="157" priority="15" operator="notEqual">
      <formula>G73</formula>
    </cfRule>
    <cfRule type="cellIs" dxfId="156" priority="16" operator="equal">
      <formula>G73</formula>
    </cfRule>
  </conditionalFormatting>
  <conditionalFormatting sqref="G76">
    <cfRule type="cellIs" dxfId="155" priority="11" operator="notEqual">
      <formula>$G$77</formula>
    </cfRule>
    <cfRule type="cellIs" dxfId="154" priority="12" operator="equal">
      <formula>$G$77</formula>
    </cfRule>
  </conditionalFormatting>
  <dataValidations count="1">
    <dataValidation type="list" allowBlank="1" showInputMessage="1" showErrorMessage="1" sqref="H9:H75">
      <formula1>$H$80:$H$82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9" operator="notEqual" id="{B3CA8510-5522-4BE6-8335-0008FC13BC8C}">
            <xm:f>'CA2 Detail'!$K$164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10" operator="equal" id="{8D4711DF-9207-4E3B-87AD-A1A935DA7498}">
            <xm:f>'CA2 Detail'!$K$164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G8</xm:sqref>
        </x14:conditionalFormatting>
        <x14:conditionalFormatting xmlns:xm="http://schemas.microsoft.com/office/excel/2006/main">
          <x14:cfRule type="cellIs" priority="7" operator="notEqual" id="{8383470B-2A71-4BEA-90A1-68E084096B2B}">
            <xm:f>'CA2 Detail'!$K$165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8" operator="equal" id="{2F9D5BF8-2EBD-45AD-B028-D5CF19DE921A}">
            <xm:f>'CA2 Detail'!$K$165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G25</xm:sqref>
        </x14:conditionalFormatting>
        <x14:conditionalFormatting xmlns:xm="http://schemas.microsoft.com/office/excel/2006/main">
          <x14:cfRule type="cellIs" priority="5" operator="notEqual" id="{95BD21E4-810F-4B36-AFAF-42A79B913034}">
            <xm:f>'CA2 Detail'!$K$166+'CA2 Detail'!$K$167+'CA2 Detail'!$K$168+'CA2 Detail'!$K$169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6" operator="equal" id="{7A5EC50D-52B7-44B6-BFFF-B754829639AA}">
            <xm:f>'CA2 Detail'!$K$166+'CA2 Detail'!$K$167+'CA2 Detail'!$K$168+'CA2 Detail'!$K$169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G42</xm:sqref>
        </x14:conditionalFormatting>
        <x14:conditionalFormatting xmlns:xm="http://schemas.microsoft.com/office/excel/2006/main">
          <x14:cfRule type="cellIs" priority="3" operator="notEqual" id="{206B8D6B-9DB5-46DE-B73C-EA273C48136D}">
            <xm:f>'CA2 Detail'!$K$170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" operator="equal" id="{197556B5-E0B4-4D63-B783-D3799C60525A}">
            <xm:f>'CA2 Detail'!$K$170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G66</xm:sqref>
        </x14:conditionalFormatting>
        <x14:conditionalFormatting xmlns:xm="http://schemas.microsoft.com/office/excel/2006/main">
          <x14:cfRule type="cellIs" priority="1" operator="notEqual" id="{21C1645A-AED9-4F43-8FFA-47A1DA2A2E3C}">
            <xm:f>'CA2 Detail'!$K$171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2" operator="equal" id="{02B1549D-3E4D-4E32-ADC1-B1EE61C80966}">
            <xm:f>'CA2 Detail'!$K$171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G70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02"/>
  <sheetViews>
    <sheetView topLeftCell="A58" workbookViewId="0">
      <selection activeCell="I81" sqref="I81"/>
    </sheetView>
  </sheetViews>
  <sheetFormatPr defaultRowHeight="15"/>
  <cols>
    <col min="1" max="2" width="2.21875" style="958" customWidth="1"/>
    <col min="3" max="3" width="8.109375" style="983" bestFit="1" customWidth="1"/>
    <col min="4" max="5" width="2.21875" style="958" customWidth="1"/>
    <col min="6" max="6" width="62.77734375" style="958" bestFit="1" customWidth="1"/>
    <col min="7" max="7" width="21.6640625" style="958" customWidth="1"/>
    <col min="8" max="8" width="11.88671875" style="958" bestFit="1" customWidth="1"/>
    <col min="9" max="9" width="21.21875" style="958" customWidth="1"/>
    <col min="10" max="10" width="20.88671875" style="958" customWidth="1"/>
    <col min="11" max="11" width="20.109375" style="958" customWidth="1"/>
    <col min="12" max="12" width="64.21875" style="958" customWidth="1"/>
    <col min="13" max="16384" width="8.88671875" style="958"/>
  </cols>
  <sheetData>
    <row r="1" spans="1:12" ht="15.75">
      <c r="A1" s="1077"/>
      <c r="B1" s="1077"/>
      <c r="C1" s="1077"/>
      <c r="D1" s="1077"/>
      <c r="E1" s="1077"/>
      <c r="F1" s="1077"/>
      <c r="G1" s="1077"/>
      <c r="H1" s="1077"/>
      <c r="I1" s="1077" t="s">
        <v>421</v>
      </c>
      <c r="J1" s="1077"/>
      <c r="K1" s="1077"/>
      <c r="L1" s="1077"/>
    </row>
    <row r="2" spans="1:12" ht="15.75">
      <c r="A2" s="1077"/>
      <c r="B2" s="1077"/>
      <c r="C2" s="1077"/>
      <c r="D2" s="1077"/>
      <c r="E2" s="1077"/>
      <c r="F2" s="1077"/>
      <c r="G2" s="1077"/>
      <c r="H2" s="1077"/>
      <c r="I2" s="1065" t="s">
        <v>573</v>
      </c>
      <c r="J2" s="1077"/>
      <c r="K2" s="1077"/>
      <c r="L2" s="1077"/>
    </row>
    <row r="3" spans="1:12" ht="15.75">
      <c r="A3" s="989" t="s">
        <v>566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</row>
    <row r="4" spans="1:12" ht="19.5" customHeight="1">
      <c r="A4" s="990" t="str">
        <f>'Data Entry - CA2'!A2</f>
        <v>Select College Name</v>
      </c>
      <c r="C4" s="958"/>
    </row>
    <row r="5" spans="1:12">
      <c r="C5" s="958"/>
    </row>
    <row r="6" spans="1:12" s="964" customFormat="1">
      <c r="A6" s="960" t="s">
        <v>422</v>
      </c>
      <c r="B6" s="961"/>
      <c r="C6" s="961"/>
      <c r="D6" s="960" t="s">
        <v>423</v>
      </c>
      <c r="E6" s="961"/>
      <c r="F6" s="961"/>
      <c r="G6" s="962" t="s">
        <v>596</v>
      </c>
      <c r="H6" s="963" t="s">
        <v>424</v>
      </c>
      <c r="I6" s="963" t="s">
        <v>425</v>
      </c>
      <c r="J6" s="963" t="s">
        <v>426</v>
      </c>
      <c r="K6" s="963" t="s">
        <v>427</v>
      </c>
      <c r="L6" s="963" t="s">
        <v>576</v>
      </c>
    </row>
    <row r="7" spans="1:12">
      <c r="A7" s="965" t="s">
        <v>428</v>
      </c>
      <c r="B7" s="966"/>
      <c r="C7" s="967"/>
      <c r="D7" s="968" t="s">
        <v>429</v>
      </c>
      <c r="E7" s="967"/>
      <c r="F7" s="967"/>
      <c r="G7" s="969"/>
      <c r="H7" s="966"/>
      <c r="I7" s="969"/>
      <c r="J7" s="969"/>
      <c r="K7" s="969"/>
      <c r="L7" s="968"/>
    </row>
    <row r="8" spans="1:12">
      <c r="A8" s="965"/>
      <c r="B8" s="966" t="s">
        <v>430</v>
      </c>
      <c r="C8" s="967"/>
      <c r="D8" s="970"/>
      <c r="E8" s="966" t="s">
        <v>431</v>
      </c>
      <c r="F8" s="967"/>
      <c r="G8" s="969">
        <f>SUM(G9:G24)</f>
        <v>0</v>
      </c>
      <c r="H8" s="966"/>
      <c r="I8" s="969">
        <f>SUM(I9:I24)</f>
        <v>0</v>
      </c>
      <c r="J8" s="969">
        <f>SUM(J9:J24)</f>
        <v>0</v>
      </c>
      <c r="K8" s="969"/>
      <c r="L8" s="971"/>
    </row>
    <row r="9" spans="1:12">
      <c r="A9" s="965"/>
      <c r="B9" s="966"/>
      <c r="C9" s="967" t="s">
        <v>432</v>
      </c>
      <c r="D9" s="970"/>
      <c r="E9" s="967"/>
      <c r="F9" s="966" t="s">
        <v>433</v>
      </c>
      <c r="G9" s="972"/>
      <c r="H9" s="973"/>
      <c r="I9" s="972"/>
      <c r="J9" s="972"/>
      <c r="K9" s="969">
        <f t="shared" ref="K9:K63" si="0">I9+J9</f>
        <v>0</v>
      </c>
      <c r="L9" s="974"/>
    </row>
    <row r="10" spans="1:12">
      <c r="A10" s="965"/>
      <c r="B10" s="966"/>
      <c r="C10" s="967" t="s">
        <v>434</v>
      </c>
      <c r="D10" s="970"/>
      <c r="E10" s="967"/>
      <c r="F10" s="966" t="s">
        <v>435</v>
      </c>
      <c r="G10" s="972"/>
      <c r="H10" s="973"/>
      <c r="I10" s="972"/>
      <c r="J10" s="972"/>
      <c r="K10" s="969">
        <f t="shared" si="0"/>
        <v>0</v>
      </c>
      <c r="L10" s="974"/>
    </row>
    <row r="11" spans="1:12">
      <c r="A11" s="965"/>
      <c r="B11" s="966"/>
      <c r="C11" s="967" t="s">
        <v>436</v>
      </c>
      <c r="D11" s="970"/>
      <c r="E11" s="967"/>
      <c r="F11" s="966" t="s">
        <v>437</v>
      </c>
      <c r="G11" s="972"/>
      <c r="H11" s="973"/>
      <c r="I11" s="972"/>
      <c r="J11" s="972"/>
      <c r="K11" s="969">
        <f t="shared" si="0"/>
        <v>0</v>
      </c>
      <c r="L11" s="974"/>
    </row>
    <row r="12" spans="1:12">
      <c r="A12" s="965"/>
      <c r="B12" s="966"/>
      <c r="C12" s="967" t="s">
        <v>438</v>
      </c>
      <c r="D12" s="970"/>
      <c r="E12" s="967"/>
      <c r="F12" s="966" t="s">
        <v>439</v>
      </c>
      <c r="G12" s="972"/>
      <c r="H12" s="973"/>
      <c r="I12" s="972"/>
      <c r="J12" s="972"/>
      <c r="K12" s="969">
        <f t="shared" si="0"/>
        <v>0</v>
      </c>
      <c r="L12" s="974"/>
    </row>
    <row r="13" spans="1:12">
      <c r="A13" s="965"/>
      <c r="B13" s="966"/>
      <c r="C13" s="967" t="s">
        <v>440</v>
      </c>
      <c r="D13" s="970"/>
      <c r="E13" s="967"/>
      <c r="F13" s="966" t="s">
        <v>441</v>
      </c>
      <c r="G13" s="972"/>
      <c r="H13" s="973"/>
      <c r="I13" s="972"/>
      <c r="J13" s="972"/>
      <c r="K13" s="969">
        <f t="shared" si="0"/>
        <v>0</v>
      </c>
      <c r="L13" s="974"/>
    </row>
    <row r="14" spans="1:12">
      <c r="A14" s="965"/>
      <c r="B14" s="966"/>
      <c r="C14" s="967" t="s">
        <v>442</v>
      </c>
      <c r="D14" s="970"/>
      <c r="E14" s="967"/>
      <c r="F14" s="966" t="s">
        <v>443</v>
      </c>
      <c r="G14" s="972"/>
      <c r="H14" s="973"/>
      <c r="I14" s="972"/>
      <c r="J14" s="972"/>
      <c r="K14" s="969">
        <f t="shared" si="0"/>
        <v>0</v>
      </c>
      <c r="L14" s="974"/>
    </row>
    <row r="15" spans="1:12">
      <c r="A15" s="965"/>
      <c r="B15" s="966"/>
      <c r="C15" s="967" t="s">
        <v>444</v>
      </c>
      <c r="D15" s="970"/>
      <c r="E15" s="967"/>
      <c r="F15" s="966" t="s">
        <v>445</v>
      </c>
      <c r="G15" s="972"/>
      <c r="H15" s="973"/>
      <c r="I15" s="972"/>
      <c r="J15" s="972"/>
      <c r="K15" s="969">
        <f t="shared" si="0"/>
        <v>0</v>
      </c>
      <c r="L15" s="974"/>
    </row>
    <row r="16" spans="1:12">
      <c r="A16" s="965"/>
      <c r="B16" s="966"/>
      <c r="C16" s="967" t="s">
        <v>446</v>
      </c>
      <c r="D16" s="970"/>
      <c r="E16" s="967"/>
      <c r="F16" s="966" t="s">
        <v>447</v>
      </c>
      <c r="G16" s="972"/>
      <c r="H16" s="973"/>
      <c r="I16" s="972"/>
      <c r="J16" s="972"/>
      <c r="K16" s="969">
        <f t="shared" si="0"/>
        <v>0</v>
      </c>
      <c r="L16" s="974"/>
    </row>
    <row r="17" spans="1:12">
      <c r="A17" s="965"/>
      <c r="B17" s="966"/>
      <c r="C17" s="967" t="s">
        <v>448</v>
      </c>
      <c r="D17" s="970"/>
      <c r="E17" s="967"/>
      <c r="F17" s="966" t="s">
        <v>449</v>
      </c>
      <c r="G17" s="972"/>
      <c r="H17" s="973"/>
      <c r="I17" s="972"/>
      <c r="J17" s="972"/>
      <c r="K17" s="969">
        <f t="shared" si="0"/>
        <v>0</v>
      </c>
      <c r="L17" s="974"/>
    </row>
    <row r="18" spans="1:12">
      <c r="A18" s="965"/>
      <c r="B18" s="966"/>
      <c r="C18" s="967" t="s">
        <v>450</v>
      </c>
      <c r="D18" s="970"/>
      <c r="E18" s="967"/>
      <c r="F18" s="966" t="s">
        <v>451</v>
      </c>
      <c r="G18" s="972"/>
      <c r="H18" s="973"/>
      <c r="I18" s="972"/>
      <c r="J18" s="972"/>
      <c r="K18" s="969">
        <f t="shared" si="0"/>
        <v>0</v>
      </c>
      <c r="L18" s="974"/>
    </row>
    <row r="19" spans="1:12">
      <c r="A19" s="965"/>
      <c r="B19" s="966"/>
      <c r="C19" s="967" t="s">
        <v>452</v>
      </c>
      <c r="D19" s="970"/>
      <c r="E19" s="967"/>
      <c r="F19" s="966" t="s">
        <v>453</v>
      </c>
      <c r="G19" s="975"/>
      <c r="H19" s="973"/>
      <c r="I19" s="975"/>
      <c r="J19" s="975"/>
      <c r="K19" s="969">
        <f t="shared" si="0"/>
        <v>0</v>
      </c>
      <c r="L19" s="974"/>
    </row>
    <row r="20" spans="1:12">
      <c r="A20" s="965"/>
      <c r="B20" s="966"/>
      <c r="C20" s="967" t="s">
        <v>454</v>
      </c>
      <c r="D20" s="970"/>
      <c r="E20" s="967"/>
      <c r="F20" s="966" t="s">
        <v>455</v>
      </c>
      <c r="G20" s="972"/>
      <c r="H20" s="973"/>
      <c r="I20" s="972"/>
      <c r="J20" s="972"/>
      <c r="K20" s="969">
        <f t="shared" si="0"/>
        <v>0</v>
      </c>
      <c r="L20" s="974"/>
    </row>
    <row r="21" spans="1:12">
      <c r="A21" s="965"/>
      <c r="B21" s="966"/>
      <c r="C21" s="967" t="s">
        <v>456</v>
      </c>
      <c r="D21" s="970"/>
      <c r="E21" s="967"/>
      <c r="F21" s="966" t="s">
        <v>457</v>
      </c>
      <c r="G21" s="972"/>
      <c r="H21" s="973"/>
      <c r="I21" s="972"/>
      <c r="J21" s="972"/>
      <c r="K21" s="969">
        <f t="shared" si="0"/>
        <v>0</v>
      </c>
      <c r="L21" s="974"/>
    </row>
    <row r="22" spans="1:12">
      <c r="A22" s="965"/>
      <c r="B22" s="966"/>
      <c r="C22" s="967" t="s">
        <v>458</v>
      </c>
      <c r="D22" s="970"/>
      <c r="E22" s="967"/>
      <c r="F22" s="966" t="s">
        <v>459</v>
      </c>
      <c r="G22" s="972"/>
      <c r="H22" s="973"/>
      <c r="I22" s="972"/>
      <c r="J22" s="972"/>
      <c r="K22" s="969">
        <f t="shared" si="0"/>
        <v>0</v>
      </c>
      <c r="L22" s="974"/>
    </row>
    <row r="23" spans="1:12">
      <c r="A23" s="965"/>
      <c r="B23" s="966"/>
      <c r="C23" s="967" t="s">
        <v>460</v>
      </c>
      <c r="D23" s="970"/>
      <c r="E23" s="967"/>
      <c r="F23" s="966" t="s">
        <v>461</v>
      </c>
      <c r="G23" s="972"/>
      <c r="H23" s="973"/>
      <c r="I23" s="972"/>
      <c r="J23" s="972"/>
      <c r="K23" s="969">
        <f t="shared" si="0"/>
        <v>0</v>
      </c>
      <c r="L23" s="974"/>
    </row>
    <row r="24" spans="1:12">
      <c r="A24" s="976"/>
      <c r="B24" s="976"/>
      <c r="C24" s="977" t="s">
        <v>462</v>
      </c>
      <c r="D24" s="970"/>
      <c r="E24" s="977"/>
      <c r="F24" s="966" t="s">
        <v>463</v>
      </c>
      <c r="G24" s="978"/>
      <c r="H24" s="973"/>
      <c r="I24" s="978"/>
      <c r="J24" s="978"/>
      <c r="K24" s="969">
        <f t="shared" si="0"/>
        <v>0</v>
      </c>
      <c r="L24" s="974"/>
    </row>
    <row r="25" spans="1:12">
      <c r="A25" s="965"/>
      <c r="B25" s="966" t="s">
        <v>464</v>
      </c>
      <c r="C25" s="967"/>
      <c r="D25" s="970"/>
      <c r="E25" s="966" t="s">
        <v>465</v>
      </c>
      <c r="F25" s="967"/>
      <c r="G25" s="969">
        <f>SUM(G26:G41)</f>
        <v>0</v>
      </c>
      <c r="H25" s="966"/>
      <c r="I25" s="969">
        <f>SUM(I26:I41)</f>
        <v>0</v>
      </c>
      <c r="J25" s="969">
        <f>SUM(J26:J41)</f>
        <v>0</v>
      </c>
      <c r="K25" s="969"/>
      <c r="L25" s="971"/>
    </row>
    <row r="26" spans="1:12">
      <c r="A26" s="965"/>
      <c r="B26" s="966"/>
      <c r="C26" s="967" t="s">
        <v>466</v>
      </c>
      <c r="D26" s="970"/>
      <c r="E26" s="967"/>
      <c r="F26" s="966" t="s">
        <v>467</v>
      </c>
      <c r="G26" s="972"/>
      <c r="H26" s="973"/>
      <c r="I26" s="972"/>
      <c r="J26" s="972"/>
      <c r="K26" s="969">
        <f t="shared" si="0"/>
        <v>0</v>
      </c>
      <c r="L26" s="974"/>
    </row>
    <row r="27" spans="1:12">
      <c r="A27" s="965"/>
      <c r="B27" s="966"/>
      <c r="C27" s="967" t="s">
        <v>468</v>
      </c>
      <c r="D27" s="970"/>
      <c r="E27" s="967"/>
      <c r="F27" s="966" t="s">
        <v>469</v>
      </c>
      <c r="G27" s="972"/>
      <c r="H27" s="973"/>
      <c r="I27" s="972"/>
      <c r="J27" s="972"/>
      <c r="K27" s="969">
        <f t="shared" si="0"/>
        <v>0</v>
      </c>
      <c r="L27" s="974"/>
    </row>
    <row r="28" spans="1:12">
      <c r="A28" s="965"/>
      <c r="B28" s="966"/>
      <c r="C28" s="967" t="s">
        <v>470</v>
      </c>
      <c r="D28" s="970"/>
      <c r="E28" s="967"/>
      <c r="F28" s="966" t="s">
        <v>471</v>
      </c>
      <c r="G28" s="972"/>
      <c r="H28" s="973"/>
      <c r="I28" s="972"/>
      <c r="J28" s="972"/>
      <c r="K28" s="969">
        <f t="shared" si="0"/>
        <v>0</v>
      </c>
      <c r="L28" s="974"/>
    </row>
    <row r="29" spans="1:12">
      <c r="A29" s="965"/>
      <c r="B29" s="966"/>
      <c r="C29" s="967" t="s">
        <v>472</v>
      </c>
      <c r="D29" s="970"/>
      <c r="E29" s="967"/>
      <c r="F29" s="966" t="s">
        <v>473</v>
      </c>
      <c r="G29" s="972"/>
      <c r="H29" s="973"/>
      <c r="I29" s="972"/>
      <c r="J29" s="972"/>
      <c r="K29" s="969">
        <f t="shared" si="0"/>
        <v>0</v>
      </c>
      <c r="L29" s="974"/>
    </row>
    <row r="30" spans="1:12">
      <c r="A30" s="965"/>
      <c r="B30" s="966"/>
      <c r="C30" s="967" t="s">
        <v>474</v>
      </c>
      <c r="D30" s="970"/>
      <c r="E30" s="967"/>
      <c r="F30" s="966" t="s">
        <v>475</v>
      </c>
      <c r="G30" s="972"/>
      <c r="H30" s="973"/>
      <c r="I30" s="972"/>
      <c r="J30" s="972"/>
      <c r="K30" s="969">
        <f t="shared" si="0"/>
        <v>0</v>
      </c>
      <c r="L30" s="974"/>
    </row>
    <row r="31" spans="1:12">
      <c r="A31" s="965"/>
      <c r="B31" s="966"/>
      <c r="C31" s="967" t="s">
        <v>476</v>
      </c>
      <c r="D31" s="970"/>
      <c r="E31" s="967"/>
      <c r="F31" s="966" t="s">
        <v>477</v>
      </c>
      <c r="G31" s="972"/>
      <c r="H31" s="973"/>
      <c r="I31" s="972"/>
      <c r="J31" s="972"/>
      <c r="K31" s="969">
        <f t="shared" si="0"/>
        <v>0</v>
      </c>
      <c r="L31" s="974"/>
    </row>
    <row r="32" spans="1:12">
      <c r="A32" s="965"/>
      <c r="B32" s="966"/>
      <c r="C32" s="967" t="s">
        <v>478</v>
      </c>
      <c r="D32" s="970"/>
      <c r="E32" s="967"/>
      <c r="F32" s="966" t="s">
        <v>479</v>
      </c>
      <c r="G32" s="972"/>
      <c r="H32" s="973"/>
      <c r="I32" s="972"/>
      <c r="J32" s="972"/>
      <c r="K32" s="969">
        <f t="shared" si="0"/>
        <v>0</v>
      </c>
      <c r="L32" s="974"/>
    </row>
    <row r="33" spans="1:12">
      <c r="A33" s="966"/>
      <c r="B33" s="966"/>
      <c r="C33" s="967" t="s">
        <v>480</v>
      </c>
      <c r="D33" s="966"/>
      <c r="E33" s="967"/>
      <c r="F33" s="966" t="s">
        <v>481</v>
      </c>
      <c r="G33" s="972"/>
      <c r="H33" s="973"/>
      <c r="I33" s="972"/>
      <c r="J33" s="972"/>
      <c r="K33" s="969">
        <f t="shared" si="0"/>
        <v>0</v>
      </c>
      <c r="L33" s="974"/>
    </row>
    <row r="34" spans="1:12">
      <c r="A34" s="966"/>
      <c r="B34" s="966"/>
      <c r="C34" s="967" t="s">
        <v>482</v>
      </c>
      <c r="D34" s="966"/>
      <c r="E34" s="966"/>
      <c r="F34" s="966" t="s">
        <v>483</v>
      </c>
      <c r="G34" s="972"/>
      <c r="H34" s="973"/>
      <c r="I34" s="972"/>
      <c r="J34" s="972"/>
      <c r="K34" s="969">
        <f t="shared" si="0"/>
        <v>0</v>
      </c>
      <c r="L34" s="974"/>
    </row>
    <row r="35" spans="1:12">
      <c r="A35" s="966"/>
      <c r="B35" s="966"/>
      <c r="C35" s="967" t="s">
        <v>484</v>
      </c>
      <c r="D35" s="966"/>
      <c r="E35" s="967"/>
      <c r="F35" s="966" t="s">
        <v>485</v>
      </c>
      <c r="G35" s="972"/>
      <c r="H35" s="973"/>
      <c r="I35" s="972"/>
      <c r="J35" s="972"/>
      <c r="K35" s="969">
        <f t="shared" si="0"/>
        <v>0</v>
      </c>
      <c r="L35" s="974"/>
    </row>
    <row r="36" spans="1:12">
      <c r="A36" s="966"/>
      <c r="B36" s="966"/>
      <c r="C36" s="967" t="s">
        <v>486</v>
      </c>
      <c r="D36" s="966"/>
      <c r="E36" s="966"/>
      <c r="F36" s="966" t="s">
        <v>487</v>
      </c>
      <c r="G36" s="972"/>
      <c r="H36" s="973"/>
      <c r="I36" s="972"/>
      <c r="J36" s="972"/>
      <c r="K36" s="969">
        <f t="shared" si="0"/>
        <v>0</v>
      </c>
      <c r="L36" s="974"/>
    </row>
    <row r="37" spans="1:12">
      <c r="A37" s="966"/>
      <c r="B37" s="966"/>
      <c r="C37" s="967" t="s">
        <v>488</v>
      </c>
      <c r="D37" s="966"/>
      <c r="E37" s="979"/>
      <c r="F37" s="966" t="s">
        <v>489</v>
      </c>
      <c r="G37" s="972"/>
      <c r="H37" s="973"/>
      <c r="I37" s="972"/>
      <c r="J37" s="972"/>
      <c r="K37" s="969">
        <f t="shared" si="0"/>
        <v>0</v>
      </c>
      <c r="L37" s="974"/>
    </row>
    <row r="38" spans="1:12">
      <c r="A38" s="966"/>
      <c r="B38" s="966"/>
      <c r="C38" s="967" t="s">
        <v>490</v>
      </c>
      <c r="D38" s="966"/>
      <c r="E38" s="966"/>
      <c r="F38" s="966" t="s">
        <v>491</v>
      </c>
      <c r="G38" s="972"/>
      <c r="H38" s="973"/>
      <c r="I38" s="972"/>
      <c r="J38" s="972"/>
      <c r="K38" s="969">
        <f t="shared" si="0"/>
        <v>0</v>
      </c>
      <c r="L38" s="974"/>
    </row>
    <row r="39" spans="1:12">
      <c r="A39" s="966"/>
      <c r="B39" s="966"/>
      <c r="C39" s="967" t="s">
        <v>492</v>
      </c>
      <c r="D39" s="966"/>
      <c r="E39" s="966"/>
      <c r="F39" s="966" t="s">
        <v>493</v>
      </c>
      <c r="G39" s="972"/>
      <c r="H39" s="973"/>
      <c r="I39" s="972"/>
      <c r="J39" s="972"/>
      <c r="K39" s="969">
        <f t="shared" si="0"/>
        <v>0</v>
      </c>
      <c r="L39" s="974"/>
    </row>
    <row r="40" spans="1:12">
      <c r="A40" s="966"/>
      <c r="B40" s="966"/>
      <c r="C40" s="967" t="s">
        <v>494</v>
      </c>
      <c r="D40" s="966"/>
      <c r="E40" s="966"/>
      <c r="F40" s="966" t="s">
        <v>495</v>
      </c>
      <c r="G40" s="972"/>
      <c r="H40" s="973"/>
      <c r="I40" s="972"/>
      <c r="J40" s="972"/>
      <c r="K40" s="969">
        <f t="shared" si="0"/>
        <v>0</v>
      </c>
      <c r="L40" s="974"/>
    </row>
    <row r="41" spans="1:12">
      <c r="A41" s="966"/>
      <c r="B41" s="966"/>
      <c r="C41" s="967" t="s">
        <v>496</v>
      </c>
      <c r="D41" s="966"/>
      <c r="E41" s="966"/>
      <c r="F41" s="966" t="s">
        <v>497</v>
      </c>
      <c r="G41" s="972"/>
      <c r="H41" s="973"/>
      <c r="I41" s="972"/>
      <c r="J41" s="972"/>
      <c r="K41" s="969">
        <f t="shared" si="0"/>
        <v>0</v>
      </c>
      <c r="L41" s="974"/>
    </row>
    <row r="42" spans="1:12">
      <c r="A42" s="966"/>
      <c r="B42" s="966" t="s">
        <v>498</v>
      </c>
      <c r="C42" s="967"/>
      <c r="D42" s="966"/>
      <c r="E42" s="966" t="s">
        <v>499</v>
      </c>
      <c r="F42" s="966"/>
      <c r="G42" s="969">
        <f>SUM(G43:G63)</f>
        <v>0</v>
      </c>
      <c r="H42" s="966"/>
      <c r="I42" s="969">
        <f>SUM(I43:I63)</f>
        <v>0</v>
      </c>
      <c r="J42" s="969">
        <f>SUM(J43:J63)</f>
        <v>0</v>
      </c>
      <c r="K42" s="969"/>
      <c r="L42" s="971"/>
    </row>
    <row r="43" spans="1:12">
      <c r="A43" s="966"/>
      <c r="B43" s="966"/>
      <c r="C43" s="967" t="s">
        <v>500</v>
      </c>
      <c r="D43" s="966"/>
      <c r="E43" s="966"/>
      <c r="F43" s="966" t="s">
        <v>501</v>
      </c>
      <c r="G43" s="972"/>
      <c r="H43" s="973"/>
      <c r="I43" s="972"/>
      <c r="J43" s="972"/>
      <c r="K43" s="969">
        <f t="shared" si="0"/>
        <v>0</v>
      </c>
      <c r="L43" s="974"/>
    </row>
    <row r="44" spans="1:12">
      <c r="A44" s="966"/>
      <c r="B44" s="966"/>
      <c r="C44" s="967" t="s">
        <v>502</v>
      </c>
      <c r="D44" s="966"/>
      <c r="E44" s="966"/>
      <c r="F44" s="966" t="s">
        <v>503</v>
      </c>
      <c r="G44" s="972"/>
      <c r="H44" s="973"/>
      <c r="I44" s="972"/>
      <c r="J44" s="972"/>
      <c r="K44" s="969">
        <f t="shared" si="0"/>
        <v>0</v>
      </c>
      <c r="L44" s="974"/>
    </row>
    <row r="45" spans="1:12">
      <c r="A45" s="966"/>
      <c r="B45" s="966"/>
      <c r="C45" s="967" t="s">
        <v>504</v>
      </c>
      <c r="D45" s="966"/>
      <c r="E45" s="966"/>
      <c r="F45" s="966" t="s">
        <v>505</v>
      </c>
      <c r="G45" s="972"/>
      <c r="H45" s="973"/>
      <c r="I45" s="972"/>
      <c r="J45" s="972"/>
      <c r="K45" s="969">
        <f t="shared" si="0"/>
        <v>0</v>
      </c>
      <c r="L45" s="974"/>
    </row>
    <row r="46" spans="1:12">
      <c r="A46" s="966"/>
      <c r="B46" s="966"/>
      <c r="C46" s="967" t="s">
        <v>506</v>
      </c>
      <c r="D46" s="966"/>
      <c r="E46" s="966"/>
      <c r="F46" s="966" t="s">
        <v>507</v>
      </c>
      <c r="G46" s="972"/>
      <c r="H46" s="973"/>
      <c r="I46" s="972"/>
      <c r="J46" s="972"/>
      <c r="K46" s="969">
        <f t="shared" si="0"/>
        <v>0</v>
      </c>
      <c r="L46" s="974"/>
    </row>
    <row r="47" spans="1:12">
      <c r="A47" s="966"/>
      <c r="B47" s="966"/>
      <c r="C47" s="967" t="s">
        <v>508</v>
      </c>
      <c r="D47" s="966"/>
      <c r="E47" s="966"/>
      <c r="F47" s="966" t="s">
        <v>509</v>
      </c>
      <c r="G47" s="972"/>
      <c r="H47" s="973"/>
      <c r="I47" s="972"/>
      <c r="J47" s="972"/>
      <c r="K47" s="969">
        <f t="shared" si="0"/>
        <v>0</v>
      </c>
      <c r="L47" s="974"/>
    </row>
    <row r="48" spans="1:12">
      <c r="A48" s="966"/>
      <c r="B48" s="966"/>
      <c r="C48" s="967" t="s">
        <v>510</v>
      </c>
      <c r="D48" s="966"/>
      <c r="E48" s="966"/>
      <c r="F48" s="966" t="s">
        <v>511</v>
      </c>
      <c r="G48" s="972"/>
      <c r="H48" s="973"/>
      <c r="I48" s="972"/>
      <c r="J48" s="972"/>
      <c r="K48" s="969">
        <f t="shared" si="0"/>
        <v>0</v>
      </c>
      <c r="L48" s="974"/>
    </row>
    <row r="49" spans="1:12">
      <c r="A49" s="966"/>
      <c r="B49" s="966"/>
      <c r="C49" s="967" t="s">
        <v>512</v>
      </c>
      <c r="D49" s="966"/>
      <c r="E49" s="966"/>
      <c r="F49" s="966" t="s">
        <v>513</v>
      </c>
      <c r="G49" s="972"/>
      <c r="H49" s="973"/>
      <c r="I49" s="972"/>
      <c r="J49" s="972"/>
      <c r="K49" s="969">
        <f t="shared" si="0"/>
        <v>0</v>
      </c>
      <c r="L49" s="974"/>
    </row>
    <row r="50" spans="1:12">
      <c r="A50" s="966"/>
      <c r="B50" s="966"/>
      <c r="C50" s="967" t="s">
        <v>514</v>
      </c>
      <c r="D50" s="966"/>
      <c r="E50" s="966"/>
      <c r="F50" s="966" t="s">
        <v>515</v>
      </c>
      <c r="G50" s="972"/>
      <c r="H50" s="973"/>
      <c r="I50" s="972"/>
      <c r="J50" s="972"/>
      <c r="K50" s="969">
        <f t="shared" si="0"/>
        <v>0</v>
      </c>
      <c r="L50" s="974"/>
    </row>
    <row r="51" spans="1:12">
      <c r="A51" s="966"/>
      <c r="B51" s="966"/>
      <c r="C51" s="967" t="s">
        <v>516</v>
      </c>
      <c r="D51" s="966"/>
      <c r="E51" s="966"/>
      <c r="F51" s="966" t="s">
        <v>517</v>
      </c>
      <c r="G51" s="972"/>
      <c r="H51" s="973"/>
      <c r="I51" s="972"/>
      <c r="J51" s="972"/>
      <c r="K51" s="969">
        <f t="shared" si="0"/>
        <v>0</v>
      </c>
      <c r="L51" s="974"/>
    </row>
    <row r="52" spans="1:12">
      <c r="A52" s="966"/>
      <c r="B52" s="966"/>
      <c r="C52" s="967" t="s">
        <v>518</v>
      </c>
      <c r="D52" s="966"/>
      <c r="E52" s="966"/>
      <c r="F52" s="966" t="s">
        <v>519</v>
      </c>
      <c r="G52" s="972"/>
      <c r="H52" s="973"/>
      <c r="I52" s="972"/>
      <c r="J52" s="972"/>
      <c r="K52" s="969">
        <f t="shared" si="0"/>
        <v>0</v>
      </c>
      <c r="L52" s="974"/>
    </row>
    <row r="53" spans="1:12">
      <c r="A53" s="966"/>
      <c r="B53" s="966"/>
      <c r="C53" s="967" t="s">
        <v>520</v>
      </c>
      <c r="D53" s="966"/>
      <c r="E53" s="966"/>
      <c r="F53" s="966" t="s">
        <v>521</v>
      </c>
      <c r="G53" s="972"/>
      <c r="H53" s="973"/>
      <c r="I53" s="972"/>
      <c r="J53" s="972"/>
      <c r="K53" s="969">
        <f t="shared" si="0"/>
        <v>0</v>
      </c>
      <c r="L53" s="974"/>
    </row>
    <row r="54" spans="1:12">
      <c r="A54" s="966"/>
      <c r="B54" s="966"/>
      <c r="C54" s="967" t="s">
        <v>522</v>
      </c>
      <c r="D54" s="966"/>
      <c r="E54" s="966"/>
      <c r="F54" s="966" t="s">
        <v>523</v>
      </c>
      <c r="G54" s="972"/>
      <c r="H54" s="973"/>
      <c r="I54" s="972"/>
      <c r="J54" s="972"/>
      <c r="K54" s="969">
        <f t="shared" si="0"/>
        <v>0</v>
      </c>
      <c r="L54" s="974"/>
    </row>
    <row r="55" spans="1:12">
      <c r="A55" s="966"/>
      <c r="B55" s="966"/>
      <c r="C55" s="967" t="s">
        <v>524</v>
      </c>
      <c r="D55" s="966"/>
      <c r="E55" s="966"/>
      <c r="F55" s="966" t="s">
        <v>525</v>
      </c>
      <c r="G55" s="972"/>
      <c r="H55" s="973"/>
      <c r="I55" s="972"/>
      <c r="J55" s="972"/>
      <c r="K55" s="969">
        <f t="shared" si="0"/>
        <v>0</v>
      </c>
      <c r="L55" s="974"/>
    </row>
    <row r="56" spans="1:12">
      <c r="A56" s="966"/>
      <c r="B56" s="966"/>
      <c r="C56" s="967" t="s">
        <v>526</v>
      </c>
      <c r="D56" s="966"/>
      <c r="E56" s="966"/>
      <c r="F56" s="966" t="s">
        <v>527</v>
      </c>
      <c r="G56" s="972"/>
      <c r="H56" s="973"/>
      <c r="I56" s="972"/>
      <c r="J56" s="972"/>
      <c r="K56" s="969">
        <f t="shared" si="0"/>
        <v>0</v>
      </c>
      <c r="L56" s="974"/>
    </row>
    <row r="57" spans="1:12">
      <c r="A57" s="966"/>
      <c r="B57" s="966"/>
      <c r="C57" s="967" t="s">
        <v>528</v>
      </c>
      <c r="D57" s="966"/>
      <c r="E57" s="966"/>
      <c r="F57" s="966" t="s">
        <v>529</v>
      </c>
      <c r="G57" s="972"/>
      <c r="H57" s="973"/>
      <c r="I57" s="972"/>
      <c r="J57" s="972"/>
      <c r="K57" s="969">
        <f t="shared" si="0"/>
        <v>0</v>
      </c>
      <c r="L57" s="974"/>
    </row>
    <row r="58" spans="1:12">
      <c r="A58" s="966"/>
      <c r="B58" s="966"/>
      <c r="C58" s="967" t="s">
        <v>530</v>
      </c>
      <c r="D58" s="966"/>
      <c r="E58" s="966"/>
      <c r="F58" s="966" t="s">
        <v>531</v>
      </c>
      <c r="G58" s="972"/>
      <c r="H58" s="973"/>
      <c r="I58" s="972"/>
      <c r="J58" s="972"/>
      <c r="K58" s="969">
        <f t="shared" si="0"/>
        <v>0</v>
      </c>
      <c r="L58" s="974"/>
    </row>
    <row r="59" spans="1:12">
      <c r="A59" s="966"/>
      <c r="B59" s="966"/>
      <c r="C59" s="967" t="s">
        <v>532</v>
      </c>
      <c r="D59" s="966"/>
      <c r="E59" s="966"/>
      <c r="F59" s="966" t="s">
        <v>533</v>
      </c>
      <c r="G59" s="972"/>
      <c r="H59" s="973"/>
      <c r="I59" s="972"/>
      <c r="J59" s="972"/>
      <c r="K59" s="969">
        <f t="shared" si="0"/>
        <v>0</v>
      </c>
      <c r="L59" s="974"/>
    </row>
    <row r="60" spans="1:12">
      <c r="A60" s="966"/>
      <c r="B60" s="966"/>
      <c r="C60" s="967" t="s">
        <v>534</v>
      </c>
      <c r="D60" s="966"/>
      <c r="E60" s="966"/>
      <c r="F60" s="966" t="s">
        <v>535</v>
      </c>
      <c r="G60" s="972"/>
      <c r="H60" s="973"/>
      <c r="I60" s="972"/>
      <c r="J60" s="972"/>
      <c r="K60" s="969">
        <f t="shared" si="0"/>
        <v>0</v>
      </c>
      <c r="L60" s="974"/>
    </row>
    <row r="61" spans="1:12">
      <c r="A61" s="966"/>
      <c r="B61" s="966"/>
      <c r="C61" s="967" t="s">
        <v>536</v>
      </c>
      <c r="D61" s="966"/>
      <c r="E61" s="966"/>
      <c r="F61" s="966" t="s">
        <v>537</v>
      </c>
      <c r="G61" s="972"/>
      <c r="H61" s="973"/>
      <c r="I61" s="972"/>
      <c r="J61" s="972"/>
      <c r="K61" s="969">
        <f t="shared" si="0"/>
        <v>0</v>
      </c>
      <c r="L61" s="974"/>
    </row>
    <row r="62" spans="1:12">
      <c r="A62" s="966"/>
      <c r="B62" s="966"/>
      <c r="C62" s="967" t="s">
        <v>538</v>
      </c>
      <c r="D62" s="966"/>
      <c r="E62" s="966"/>
      <c r="F62" s="966" t="s">
        <v>539</v>
      </c>
      <c r="G62" s="972"/>
      <c r="H62" s="973"/>
      <c r="I62" s="972"/>
      <c r="J62" s="972"/>
      <c r="K62" s="969">
        <f t="shared" si="0"/>
        <v>0</v>
      </c>
      <c r="L62" s="974"/>
    </row>
    <row r="63" spans="1:12">
      <c r="A63" s="966"/>
      <c r="B63" s="966"/>
      <c r="C63" s="967" t="s">
        <v>540</v>
      </c>
      <c r="D63" s="966"/>
      <c r="E63" s="966"/>
      <c r="F63" s="966" t="s">
        <v>541</v>
      </c>
      <c r="G63" s="972"/>
      <c r="H63" s="973"/>
      <c r="I63" s="972"/>
      <c r="J63" s="972"/>
      <c r="K63" s="969">
        <f t="shared" si="0"/>
        <v>0</v>
      </c>
      <c r="L63" s="974"/>
    </row>
    <row r="64" spans="1:12" hidden="1">
      <c r="A64" s="966"/>
      <c r="B64" s="966" t="s">
        <v>542</v>
      </c>
      <c r="C64" s="967"/>
      <c r="D64" s="966"/>
      <c r="E64" s="966" t="s">
        <v>543</v>
      </c>
      <c r="F64" s="966"/>
      <c r="G64" s="969"/>
      <c r="H64" s="966"/>
      <c r="I64" s="969"/>
      <c r="J64" s="969"/>
      <c r="K64" s="969"/>
      <c r="L64" s="971"/>
    </row>
    <row r="65" spans="1:12" hidden="1">
      <c r="A65" s="966"/>
      <c r="B65" s="966" t="s">
        <v>544</v>
      </c>
      <c r="C65" s="967"/>
      <c r="D65" s="966"/>
      <c r="E65" s="966" t="s">
        <v>543</v>
      </c>
      <c r="F65" s="966"/>
      <c r="G65" s="969"/>
      <c r="H65" s="966"/>
      <c r="I65" s="969"/>
      <c r="J65" s="969"/>
      <c r="K65" s="969"/>
      <c r="L65" s="971"/>
    </row>
    <row r="66" spans="1:12">
      <c r="A66" s="966"/>
      <c r="B66" s="966" t="s">
        <v>545</v>
      </c>
      <c r="C66" s="967"/>
      <c r="D66" s="966"/>
      <c r="E66" s="966" t="s">
        <v>546</v>
      </c>
      <c r="F66" s="966"/>
      <c r="G66" s="969">
        <f>SUM(G67:G69)</f>
        <v>0</v>
      </c>
      <c r="H66" s="966"/>
      <c r="I66" s="969">
        <f>SUM(I67:I69)</f>
        <v>0</v>
      </c>
      <c r="J66" s="969">
        <f>SUM(J67:J69)</f>
        <v>0</v>
      </c>
      <c r="K66" s="969"/>
      <c r="L66" s="971"/>
    </row>
    <row r="67" spans="1:12">
      <c r="A67" s="966"/>
      <c r="B67" s="966"/>
      <c r="C67" s="967" t="s">
        <v>547</v>
      </c>
      <c r="D67" s="966"/>
      <c r="E67" s="966"/>
      <c r="F67" s="966" t="s">
        <v>548</v>
      </c>
      <c r="G67" s="972"/>
      <c r="H67" s="973"/>
      <c r="I67" s="972"/>
      <c r="J67" s="972"/>
      <c r="K67" s="969">
        <f t="shared" ref="K67:K69" si="1">I67+J67</f>
        <v>0</v>
      </c>
      <c r="L67" s="974"/>
    </row>
    <row r="68" spans="1:12">
      <c r="A68" s="966"/>
      <c r="B68" s="966"/>
      <c r="C68" s="967" t="s">
        <v>549</v>
      </c>
      <c r="D68" s="966"/>
      <c r="E68" s="966"/>
      <c r="F68" s="966" t="s">
        <v>550</v>
      </c>
      <c r="G68" s="972"/>
      <c r="H68" s="973"/>
      <c r="I68" s="972"/>
      <c r="J68" s="972"/>
      <c r="K68" s="969">
        <f t="shared" si="1"/>
        <v>0</v>
      </c>
      <c r="L68" s="974"/>
    </row>
    <row r="69" spans="1:12">
      <c r="A69" s="966"/>
      <c r="B69" s="966"/>
      <c r="C69" s="967" t="s">
        <v>551</v>
      </c>
      <c r="D69" s="966"/>
      <c r="E69" s="966"/>
      <c r="F69" s="966" t="s">
        <v>552</v>
      </c>
      <c r="G69" s="972"/>
      <c r="H69" s="973"/>
      <c r="I69" s="972"/>
      <c r="J69" s="972"/>
      <c r="K69" s="969">
        <f t="shared" si="1"/>
        <v>0</v>
      </c>
      <c r="L69" s="974"/>
    </row>
    <row r="70" spans="1:12">
      <c r="A70" s="966"/>
      <c r="B70" s="966" t="s">
        <v>553</v>
      </c>
      <c r="C70" s="967"/>
      <c r="D70" s="966"/>
      <c r="E70" s="966" t="s">
        <v>554</v>
      </c>
      <c r="F70" s="966"/>
      <c r="G70" s="969">
        <f>SUM(G71:G73)</f>
        <v>0</v>
      </c>
      <c r="H70" s="966"/>
      <c r="I70" s="969">
        <f>SUM(I71:I73)</f>
        <v>0</v>
      </c>
      <c r="J70" s="969">
        <f>SUM(J71:J73)</f>
        <v>0</v>
      </c>
      <c r="K70" s="969"/>
      <c r="L70" s="971"/>
    </row>
    <row r="71" spans="1:12">
      <c r="A71" s="966"/>
      <c r="B71" s="966"/>
      <c r="C71" s="967" t="s">
        <v>555</v>
      </c>
      <c r="D71" s="966"/>
      <c r="E71" s="966"/>
      <c r="F71" s="966" t="s">
        <v>556</v>
      </c>
      <c r="G71" s="972"/>
      <c r="H71" s="973"/>
      <c r="I71" s="972"/>
      <c r="J71" s="972"/>
      <c r="K71" s="969">
        <f t="shared" ref="K71:K73" si="2">I71+J71</f>
        <v>0</v>
      </c>
      <c r="L71" s="974"/>
    </row>
    <row r="72" spans="1:12">
      <c r="A72" s="966"/>
      <c r="B72" s="966"/>
      <c r="C72" s="967" t="s">
        <v>557</v>
      </c>
      <c r="D72" s="966"/>
      <c r="E72" s="966"/>
      <c r="F72" s="966" t="s">
        <v>558</v>
      </c>
      <c r="G72" s="972"/>
      <c r="H72" s="973"/>
      <c r="I72" s="972"/>
      <c r="J72" s="972"/>
      <c r="K72" s="969">
        <f t="shared" si="2"/>
        <v>0</v>
      </c>
      <c r="L72" s="974"/>
    </row>
    <row r="73" spans="1:12">
      <c r="A73" s="966"/>
      <c r="B73" s="966"/>
      <c r="C73" s="967" t="s">
        <v>559</v>
      </c>
      <c r="D73" s="966"/>
      <c r="E73" s="966"/>
      <c r="F73" s="966" t="s">
        <v>560</v>
      </c>
      <c r="G73" s="972"/>
      <c r="H73" s="973"/>
      <c r="I73" s="972"/>
      <c r="J73" s="972"/>
      <c r="K73" s="969">
        <f t="shared" si="2"/>
        <v>0</v>
      </c>
      <c r="L73" s="974"/>
    </row>
    <row r="74" spans="1:12" hidden="1">
      <c r="A74" s="966"/>
      <c r="B74" s="966" t="s">
        <v>561</v>
      </c>
      <c r="C74" s="967"/>
      <c r="D74" s="966"/>
      <c r="E74" s="966" t="s">
        <v>543</v>
      </c>
      <c r="F74" s="966"/>
      <c r="G74" s="969"/>
      <c r="H74" s="966"/>
      <c r="I74" s="969"/>
      <c r="J74" s="969"/>
      <c r="K74" s="969"/>
      <c r="L74" s="971"/>
    </row>
    <row r="75" spans="1:12" hidden="1">
      <c r="A75" s="966"/>
      <c r="B75" s="966" t="s">
        <v>562</v>
      </c>
      <c r="C75" s="967"/>
      <c r="D75" s="966"/>
      <c r="E75" s="966" t="s">
        <v>543</v>
      </c>
      <c r="F75" s="966"/>
      <c r="G75" s="969"/>
      <c r="H75" s="966"/>
      <c r="I75" s="969"/>
      <c r="J75" s="969"/>
      <c r="K75" s="969"/>
      <c r="L75" s="971"/>
    </row>
    <row r="76" spans="1:12" s="964" customFormat="1" ht="15.75">
      <c r="A76" s="961" t="s">
        <v>136</v>
      </c>
      <c r="B76" s="961"/>
      <c r="C76" s="980"/>
      <c r="D76" s="961"/>
      <c r="E76" s="961"/>
      <c r="F76" s="961"/>
      <c r="G76" s="986">
        <f>G8+G25+G42+G66+G70</f>
        <v>0</v>
      </c>
      <c r="H76" s="981"/>
      <c r="I76" s="986">
        <f>I8+I25+I42+I66+I70</f>
        <v>0</v>
      </c>
      <c r="J76" s="986">
        <f>J8+J25+J42+J66+J70</f>
        <v>0</v>
      </c>
      <c r="K76" s="969">
        <f t="shared" ref="K76" si="3">I76+J76</f>
        <v>0</v>
      </c>
      <c r="L76" s="982"/>
    </row>
    <row r="77" spans="1:12" ht="15.75">
      <c r="F77" s="987" t="s">
        <v>582</v>
      </c>
      <c r="G77" s="993">
        <f>'CA2 Detail'!K173</f>
        <v>0</v>
      </c>
      <c r="H77" s="970"/>
      <c r="I77" s="994" t="e">
        <f>I76/G76</f>
        <v>#DIV/0!</v>
      </c>
      <c r="J77" s="994" t="e">
        <f>J76/G76</f>
        <v>#DIV/0!</v>
      </c>
      <c r="K77" s="984"/>
      <c r="L77" s="985"/>
    </row>
    <row r="79" spans="1:12">
      <c r="H79" s="998" t="s">
        <v>583</v>
      </c>
      <c r="I79" s="1000">
        <v>0</v>
      </c>
      <c r="J79" s="1064" t="e">
        <f>I76/I79</f>
        <v>#DIV/0!</v>
      </c>
      <c r="K79" s="958" t="s">
        <v>584</v>
      </c>
    </row>
    <row r="80" spans="1:12">
      <c r="H80" s="998" t="s">
        <v>585</v>
      </c>
      <c r="I80" s="1000">
        <v>0</v>
      </c>
      <c r="J80" s="1064" t="e">
        <f>I76/I80</f>
        <v>#DIV/0!</v>
      </c>
      <c r="K80" s="958" t="s">
        <v>584</v>
      </c>
    </row>
    <row r="81" spans="3:11">
      <c r="H81" s="998" t="s">
        <v>586</v>
      </c>
      <c r="I81" s="1000">
        <v>0</v>
      </c>
      <c r="J81" s="999" t="e">
        <f>I76/I81</f>
        <v>#DIV/0!</v>
      </c>
      <c r="K81" s="958" t="s">
        <v>584</v>
      </c>
    </row>
    <row r="82" spans="3:11">
      <c r="I82" s="1000"/>
      <c r="J82" s="999"/>
    </row>
    <row r="90" spans="3:11">
      <c r="C90" s="958"/>
    </row>
    <row r="91" spans="3:11">
      <c r="C91" s="958"/>
    </row>
    <row r="92" spans="3:11">
      <c r="C92" s="958"/>
    </row>
    <row r="93" spans="3:11">
      <c r="C93" s="958"/>
    </row>
    <row r="94" spans="3:11">
      <c r="C94" s="958"/>
    </row>
    <row r="95" spans="3:11">
      <c r="C95" s="958"/>
    </row>
    <row r="96" spans="3:11">
      <c r="C96" s="958"/>
    </row>
    <row r="97" spans="3:3">
      <c r="C97" s="958"/>
    </row>
    <row r="98" spans="3:3">
      <c r="C98" s="958"/>
    </row>
    <row r="99" spans="3:3">
      <c r="C99" s="958"/>
    </row>
    <row r="100" spans="3:3">
      <c r="C100" s="958"/>
    </row>
    <row r="101" spans="3:3">
      <c r="C101" s="958"/>
    </row>
    <row r="102" spans="3:3">
      <c r="C102" s="958"/>
    </row>
  </sheetData>
  <conditionalFormatting sqref="K9">
    <cfRule type="cellIs" dxfId="143" priority="131" operator="notEqual">
      <formula>G9</formula>
    </cfRule>
    <cfRule type="cellIs" dxfId="142" priority="132" operator="equal">
      <formula>G9</formula>
    </cfRule>
  </conditionalFormatting>
  <conditionalFormatting sqref="K76">
    <cfRule type="cellIs" dxfId="141" priority="13" operator="notEqual">
      <formula>G76</formula>
    </cfRule>
    <cfRule type="cellIs" dxfId="140" priority="14" operator="equal">
      <formula>G76</formula>
    </cfRule>
  </conditionalFormatting>
  <conditionalFormatting sqref="K10">
    <cfRule type="cellIs" dxfId="139" priority="129" operator="notEqual">
      <formula>G10</formula>
    </cfRule>
    <cfRule type="cellIs" dxfId="138" priority="130" operator="equal">
      <formula>G10</formula>
    </cfRule>
  </conditionalFormatting>
  <conditionalFormatting sqref="K11">
    <cfRule type="cellIs" dxfId="137" priority="127" operator="notEqual">
      <formula>G11</formula>
    </cfRule>
    <cfRule type="cellIs" dxfId="136" priority="128" operator="equal">
      <formula>G11</formula>
    </cfRule>
  </conditionalFormatting>
  <conditionalFormatting sqref="K12">
    <cfRule type="cellIs" dxfId="135" priority="125" operator="notEqual">
      <formula>G12</formula>
    </cfRule>
    <cfRule type="cellIs" dxfId="134" priority="126" operator="equal">
      <formula>G12</formula>
    </cfRule>
  </conditionalFormatting>
  <conditionalFormatting sqref="K13">
    <cfRule type="cellIs" dxfId="133" priority="123" operator="notEqual">
      <formula>G13</formula>
    </cfRule>
    <cfRule type="cellIs" dxfId="132" priority="124" operator="equal">
      <formula>G13</formula>
    </cfRule>
  </conditionalFormatting>
  <conditionalFormatting sqref="K14">
    <cfRule type="cellIs" dxfId="131" priority="121" operator="notEqual">
      <formula>G14</formula>
    </cfRule>
    <cfRule type="cellIs" dxfId="130" priority="122" operator="equal">
      <formula>G14</formula>
    </cfRule>
  </conditionalFormatting>
  <conditionalFormatting sqref="K15">
    <cfRule type="cellIs" dxfId="129" priority="119" operator="notEqual">
      <formula>G15</formula>
    </cfRule>
    <cfRule type="cellIs" dxfId="128" priority="120" operator="equal">
      <formula>G15</formula>
    </cfRule>
  </conditionalFormatting>
  <conditionalFormatting sqref="K16">
    <cfRule type="cellIs" dxfId="127" priority="117" operator="notEqual">
      <formula>G16</formula>
    </cfRule>
    <cfRule type="cellIs" dxfId="126" priority="118" operator="equal">
      <formula>G16</formula>
    </cfRule>
  </conditionalFormatting>
  <conditionalFormatting sqref="K17">
    <cfRule type="cellIs" dxfId="125" priority="115" operator="notEqual">
      <formula>G17</formula>
    </cfRule>
    <cfRule type="cellIs" dxfId="124" priority="116" operator="equal">
      <formula>G17</formula>
    </cfRule>
  </conditionalFormatting>
  <conditionalFormatting sqref="K18">
    <cfRule type="cellIs" dxfId="123" priority="113" operator="notEqual">
      <formula>G18</formula>
    </cfRule>
    <cfRule type="cellIs" dxfId="122" priority="114" operator="equal">
      <formula>G18</formula>
    </cfRule>
  </conditionalFormatting>
  <conditionalFormatting sqref="K19">
    <cfRule type="cellIs" dxfId="121" priority="111" operator="notEqual">
      <formula>G19</formula>
    </cfRule>
    <cfRule type="cellIs" dxfId="120" priority="112" operator="equal">
      <formula>G19</formula>
    </cfRule>
  </conditionalFormatting>
  <conditionalFormatting sqref="K20">
    <cfRule type="cellIs" dxfId="119" priority="109" operator="notEqual">
      <formula>G20</formula>
    </cfRule>
    <cfRule type="cellIs" dxfId="118" priority="110" operator="equal">
      <formula>G20</formula>
    </cfRule>
  </conditionalFormatting>
  <conditionalFormatting sqref="K21">
    <cfRule type="cellIs" dxfId="117" priority="107" operator="notEqual">
      <formula>G21</formula>
    </cfRule>
    <cfRule type="cellIs" dxfId="116" priority="108" operator="equal">
      <formula>G21</formula>
    </cfRule>
  </conditionalFormatting>
  <conditionalFormatting sqref="K22">
    <cfRule type="cellIs" dxfId="115" priority="105" operator="notEqual">
      <formula>G22</formula>
    </cfRule>
    <cfRule type="cellIs" dxfId="114" priority="106" operator="equal">
      <formula>G22</formula>
    </cfRule>
  </conditionalFormatting>
  <conditionalFormatting sqref="K23">
    <cfRule type="cellIs" dxfId="113" priority="103" operator="notEqual">
      <formula>G23</formula>
    </cfRule>
    <cfRule type="cellIs" dxfId="112" priority="104" operator="equal">
      <formula>G23</formula>
    </cfRule>
  </conditionalFormatting>
  <conditionalFormatting sqref="K24">
    <cfRule type="cellIs" dxfId="111" priority="101" operator="notEqual">
      <formula>G24</formula>
    </cfRule>
    <cfRule type="cellIs" dxfId="110" priority="102" operator="equal">
      <formula>G24</formula>
    </cfRule>
  </conditionalFormatting>
  <conditionalFormatting sqref="K26">
    <cfRule type="cellIs" dxfId="109" priority="99" operator="notEqual">
      <formula>G26</formula>
    </cfRule>
    <cfRule type="cellIs" dxfId="108" priority="100" operator="equal">
      <formula>G26</formula>
    </cfRule>
  </conditionalFormatting>
  <conditionalFormatting sqref="K27">
    <cfRule type="cellIs" dxfId="107" priority="97" operator="notEqual">
      <formula>G27</formula>
    </cfRule>
    <cfRule type="cellIs" dxfId="106" priority="98" operator="equal">
      <formula>G27</formula>
    </cfRule>
  </conditionalFormatting>
  <conditionalFormatting sqref="K28">
    <cfRule type="cellIs" dxfId="105" priority="95" operator="notEqual">
      <formula>G28</formula>
    </cfRule>
    <cfRule type="cellIs" dxfId="104" priority="96" operator="equal">
      <formula>G28</formula>
    </cfRule>
  </conditionalFormatting>
  <conditionalFormatting sqref="K29">
    <cfRule type="cellIs" dxfId="103" priority="93" operator="notEqual">
      <formula>G29</formula>
    </cfRule>
    <cfRule type="cellIs" dxfId="102" priority="94" operator="equal">
      <formula>G29</formula>
    </cfRule>
  </conditionalFormatting>
  <conditionalFormatting sqref="K30">
    <cfRule type="cellIs" dxfId="101" priority="91" operator="notEqual">
      <formula>G30</formula>
    </cfRule>
    <cfRule type="cellIs" dxfId="100" priority="92" operator="equal">
      <formula>G30</formula>
    </cfRule>
  </conditionalFormatting>
  <conditionalFormatting sqref="K31">
    <cfRule type="cellIs" dxfId="99" priority="89" operator="notEqual">
      <formula>G31</formula>
    </cfRule>
    <cfRule type="cellIs" dxfId="98" priority="90" operator="equal">
      <formula>G31</formula>
    </cfRule>
  </conditionalFormatting>
  <conditionalFormatting sqref="K32">
    <cfRule type="cellIs" dxfId="97" priority="87" operator="notEqual">
      <formula>G32</formula>
    </cfRule>
    <cfRule type="cellIs" dxfId="96" priority="88" operator="equal">
      <formula>G32</formula>
    </cfRule>
  </conditionalFormatting>
  <conditionalFormatting sqref="K33">
    <cfRule type="cellIs" dxfId="95" priority="85" operator="notEqual">
      <formula>G33</formula>
    </cfRule>
    <cfRule type="cellIs" dxfId="94" priority="86" operator="equal">
      <formula>G33</formula>
    </cfRule>
  </conditionalFormatting>
  <conditionalFormatting sqref="K34">
    <cfRule type="cellIs" dxfId="93" priority="83" operator="notEqual">
      <formula>G34</formula>
    </cfRule>
    <cfRule type="cellIs" dxfId="92" priority="84" operator="equal">
      <formula>G34</formula>
    </cfRule>
  </conditionalFormatting>
  <conditionalFormatting sqref="K35">
    <cfRule type="cellIs" dxfId="91" priority="81" operator="notEqual">
      <formula>G35</formula>
    </cfRule>
    <cfRule type="cellIs" dxfId="90" priority="82" operator="equal">
      <formula>G35</formula>
    </cfRule>
  </conditionalFormatting>
  <conditionalFormatting sqref="K36">
    <cfRule type="cellIs" dxfId="89" priority="79" operator="notEqual">
      <formula>G36</formula>
    </cfRule>
    <cfRule type="cellIs" dxfId="88" priority="80" operator="equal">
      <formula>G36</formula>
    </cfRule>
  </conditionalFormatting>
  <conditionalFormatting sqref="K37">
    <cfRule type="cellIs" dxfId="87" priority="77" operator="notEqual">
      <formula>G37</formula>
    </cfRule>
    <cfRule type="cellIs" dxfId="86" priority="78" operator="equal">
      <formula>G37</formula>
    </cfRule>
  </conditionalFormatting>
  <conditionalFormatting sqref="K38">
    <cfRule type="cellIs" dxfId="85" priority="75" operator="notEqual">
      <formula>G38</formula>
    </cfRule>
    <cfRule type="cellIs" dxfId="84" priority="76" operator="equal">
      <formula>G38</formula>
    </cfRule>
  </conditionalFormatting>
  <conditionalFormatting sqref="K39">
    <cfRule type="cellIs" dxfId="83" priority="73" operator="notEqual">
      <formula>G39</formula>
    </cfRule>
    <cfRule type="cellIs" dxfId="82" priority="74" operator="equal">
      <formula>G39</formula>
    </cfRule>
  </conditionalFormatting>
  <conditionalFormatting sqref="K40">
    <cfRule type="cellIs" dxfId="81" priority="71" operator="notEqual">
      <formula>G40</formula>
    </cfRule>
    <cfRule type="cellIs" dxfId="80" priority="72" operator="equal">
      <formula>G40</formula>
    </cfRule>
  </conditionalFormatting>
  <conditionalFormatting sqref="K41">
    <cfRule type="cellIs" dxfId="79" priority="69" operator="notEqual">
      <formula>G41</formula>
    </cfRule>
    <cfRule type="cellIs" dxfId="78" priority="70" operator="equal">
      <formula>G41</formula>
    </cfRule>
  </conditionalFormatting>
  <conditionalFormatting sqref="K43">
    <cfRule type="cellIs" dxfId="77" priority="67" operator="notEqual">
      <formula>G43</formula>
    </cfRule>
    <cfRule type="cellIs" dxfId="76" priority="68" operator="equal">
      <formula>G43</formula>
    </cfRule>
  </conditionalFormatting>
  <conditionalFormatting sqref="K44">
    <cfRule type="cellIs" dxfId="75" priority="65" operator="notEqual">
      <formula>G44</formula>
    </cfRule>
    <cfRule type="cellIs" dxfId="74" priority="66" operator="equal">
      <formula>G44</formula>
    </cfRule>
  </conditionalFormatting>
  <conditionalFormatting sqref="K45">
    <cfRule type="cellIs" dxfId="73" priority="63" operator="notEqual">
      <formula>G45</formula>
    </cfRule>
    <cfRule type="cellIs" dxfId="72" priority="64" operator="equal">
      <formula>G45</formula>
    </cfRule>
  </conditionalFormatting>
  <conditionalFormatting sqref="K46">
    <cfRule type="cellIs" dxfId="71" priority="61" operator="notEqual">
      <formula>G46</formula>
    </cfRule>
    <cfRule type="cellIs" dxfId="70" priority="62" operator="equal">
      <formula>G46</formula>
    </cfRule>
  </conditionalFormatting>
  <conditionalFormatting sqref="K47">
    <cfRule type="cellIs" dxfId="69" priority="59" operator="notEqual">
      <formula>G47</formula>
    </cfRule>
    <cfRule type="cellIs" dxfId="68" priority="60" operator="equal">
      <formula>G47</formula>
    </cfRule>
  </conditionalFormatting>
  <conditionalFormatting sqref="K48">
    <cfRule type="cellIs" dxfId="67" priority="57" operator="notEqual">
      <formula>G48</formula>
    </cfRule>
    <cfRule type="cellIs" dxfId="66" priority="58" operator="equal">
      <formula>G48</formula>
    </cfRule>
  </conditionalFormatting>
  <conditionalFormatting sqref="K49">
    <cfRule type="cellIs" dxfId="65" priority="55" operator="notEqual">
      <formula>G49</formula>
    </cfRule>
    <cfRule type="cellIs" dxfId="64" priority="56" operator="equal">
      <formula>G49</formula>
    </cfRule>
  </conditionalFormatting>
  <conditionalFormatting sqref="K50">
    <cfRule type="cellIs" dxfId="63" priority="53" operator="notEqual">
      <formula>G50</formula>
    </cfRule>
    <cfRule type="cellIs" dxfId="62" priority="54" operator="equal">
      <formula>G50</formula>
    </cfRule>
  </conditionalFormatting>
  <conditionalFormatting sqref="K51">
    <cfRule type="cellIs" dxfId="61" priority="51" operator="notEqual">
      <formula>G51</formula>
    </cfRule>
    <cfRule type="cellIs" dxfId="60" priority="52" operator="equal">
      <formula>G51</formula>
    </cfRule>
  </conditionalFormatting>
  <conditionalFormatting sqref="K52">
    <cfRule type="cellIs" dxfId="59" priority="49" operator="notEqual">
      <formula>G52</formula>
    </cfRule>
    <cfRule type="cellIs" dxfId="58" priority="50" operator="equal">
      <formula>G52</formula>
    </cfRule>
  </conditionalFormatting>
  <conditionalFormatting sqref="K53">
    <cfRule type="cellIs" dxfId="57" priority="47" operator="notEqual">
      <formula>G53</formula>
    </cfRule>
    <cfRule type="cellIs" dxfId="56" priority="48" operator="equal">
      <formula>G53</formula>
    </cfRule>
  </conditionalFormatting>
  <conditionalFormatting sqref="K54">
    <cfRule type="cellIs" dxfId="55" priority="45" operator="notEqual">
      <formula>G54</formula>
    </cfRule>
    <cfRule type="cellIs" dxfId="54" priority="46" operator="equal">
      <formula>G54</formula>
    </cfRule>
  </conditionalFormatting>
  <conditionalFormatting sqref="K55">
    <cfRule type="cellIs" dxfId="53" priority="43" operator="notEqual">
      <formula>G55</formula>
    </cfRule>
    <cfRule type="cellIs" dxfId="52" priority="44" operator="equal">
      <formula>G55</formula>
    </cfRule>
  </conditionalFormatting>
  <conditionalFormatting sqref="K56">
    <cfRule type="cellIs" dxfId="51" priority="41" operator="notEqual">
      <formula>G56</formula>
    </cfRule>
    <cfRule type="cellIs" dxfId="50" priority="42" operator="equal">
      <formula>G56</formula>
    </cfRule>
  </conditionalFormatting>
  <conditionalFormatting sqref="K57">
    <cfRule type="cellIs" dxfId="49" priority="39" operator="notEqual">
      <formula>G57</formula>
    </cfRule>
    <cfRule type="cellIs" dxfId="48" priority="40" operator="equal">
      <formula>G57</formula>
    </cfRule>
  </conditionalFormatting>
  <conditionalFormatting sqref="K58">
    <cfRule type="cellIs" dxfId="47" priority="37" operator="notEqual">
      <formula>G58</formula>
    </cfRule>
    <cfRule type="cellIs" dxfId="46" priority="38" operator="equal">
      <formula>G58</formula>
    </cfRule>
  </conditionalFormatting>
  <conditionalFormatting sqref="K59">
    <cfRule type="cellIs" dxfId="45" priority="35" operator="notEqual">
      <formula>G59</formula>
    </cfRule>
    <cfRule type="cellIs" dxfId="44" priority="36" operator="equal">
      <formula>G59</formula>
    </cfRule>
  </conditionalFormatting>
  <conditionalFormatting sqref="K60">
    <cfRule type="cellIs" dxfId="43" priority="33" operator="notEqual">
      <formula>G60</formula>
    </cfRule>
    <cfRule type="cellIs" dxfId="42" priority="34" operator="equal">
      <formula>G60</formula>
    </cfRule>
  </conditionalFormatting>
  <conditionalFormatting sqref="K61">
    <cfRule type="cellIs" dxfId="41" priority="31" operator="notEqual">
      <formula>G61</formula>
    </cfRule>
    <cfRule type="cellIs" dxfId="40" priority="32" operator="equal">
      <formula>G61</formula>
    </cfRule>
  </conditionalFormatting>
  <conditionalFormatting sqref="K62">
    <cfRule type="cellIs" dxfId="39" priority="29" operator="notEqual">
      <formula>G62</formula>
    </cfRule>
    <cfRule type="cellIs" dxfId="38" priority="30" operator="equal">
      <formula>G62</formula>
    </cfRule>
  </conditionalFormatting>
  <conditionalFormatting sqref="K63">
    <cfRule type="cellIs" dxfId="37" priority="27" operator="notEqual">
      <formula>G63</formula>
    </cfRule>
    <cfRule type="cellIs" dxfId="36" priority="28" operator="equal">
      <formula>G63</formula>
    </cfRule>
  </conditionalFormatting>
  <conditionalFormatting sqref="K67">
    <cfRule type="cellIs" dxfId="35" priority="25" operator="notEqual">
      <formula>G67</formula>
    </cfRule>
    <cfRule type="cellIs" dxfId="34" priority="26" operator="equal">
      <formula>G67</formula>
    </cfRule>
  </conditionalFormatting>
  <conditionalFormatting sqref="K68">
    <cfRule type="cellIs" dxfId="33" priority="23" operator="notEqual">
      <formula>G68</formula>
    </cfRule>
    <cfRule type="cellIs" dxfId="32" priority="24" operator="equal">
      <formula>G68</formula>
    </cfRule>
  </conditionalFormatting>
  <conditionalFormatting sqref="K69">
    <cfRule type="cellIs" dxfId="31" priority="21" operator="notEqual">
      <formula>G69</formula>
    </cfRule>
    <cfRule type="cellIs" dxfId="30" priority="22" operator="equal">
      <formula>G69</formula>
    </cfRule>
  </conditionalFormatting>
  <conditionalFormatting sqref="K71">
    <cfRule type="cellIs" dxfId="29" priority="19" operator="notEqual">
      <formula>G71</formula>
    </cfRule>
    <cfRule type="cellIs" dxfId="28" priority="20" operator="equal">
      <formula>G71</formula>
    </cfRule>
  </conditionalFormatting>
  <conditionalFormatting sqref="K72">
    <cfRule type="cellIs" dxfId="27" priority="17" operator="notEqual">
      <formula>G72</formula>
    </cfRule>
    <cfRule type="cellIs" dxfId="26" priority="18" operator="equal">
      <formula>G72</formula>
    </cfRule>
  </conditionalFormatting>
  <conditionalFormatting sqref="K73">
    <cfRule type="cellIs" dxfId="25" priority="15" operator="notEqual">
      <formula>G73</formula>
    </cfRule>
    <cfRule type="cellIs" dxfId="24" priority="16" operator="equal">
      <formula>G73</formula>
    </cfRule>
  </conditionalFormatting>
  <dataValidations count="1">
    <dataValidation type="list" allowBlank="1" showInputMessage="1" showErrorMessage="1" sqref="H9:H75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showOutlineSymbols="0" zoomScaleNormal="100" workbookViewId="0">
      <selection activeCell="C25" sqref="C25"/>
    </sheetView>
  </sheetViews>
  <sheetFormatPr defaultColWidth="9.6640625" defaultRowHeight="15"/>
  <cols>
    <col min="1" max="1" width="23.6640625" style="1" customWidth="1"/>
    <col min="2" max="2" width="15.6640625" style="1" customWidth="1"/>
    <col min="3" max="3" width="21" style="1" customWidth="1"/>
    <col min="4" max="16384" width="9.6640625" style="1"/>
  </cols>
  <sheetData>
    <row r="1" spans="1:4" ht="15.75">
      <c r="A1" s="2"/>
      <c r="B1" s="3"/>
      <c r="C1" s="3"/>
    </row>
    <row r="2" spans="1:4" ht="15.75">
      <c r="A2" s="3" t="s">
        <v>263</v>
      </c>
      <c r="B2" s="3"/>
      <c r="C2" s="3"/>
    </row>
    <row r="3" spans="1:4" ht="15.75">
      <c r="A3" s="3" t="str">
        <f>'Data Entry - CA2'!A3</f>
        <v>2019-20 COST ANALYSIS</v>
      </c>
      <c r="B3" s="3"/>
      <c r="C3" s="3"/>
    </row>
    <row r="4" spans="1:4">
      <c r="A4" s="1078"/>
      <c r="B4" s="1066" t="str">
        <f>+'CA2 Detail'!$A$2</f>
        <v>Select College Name</v>
      </c>
      <c r="C4" s="1079"/>
    </row>
    <row r="6" spans="1:4">
      <c r="A6" s="4"/>
      <c r="B6" s="5"/>
      <c r="C6" s="4"/>
    </row>
    <row r="7" spans="1:4" ht="31.5">
      <c r="A7" s="6"/>
      <c r="B7" s="7" t="s">
        <v>268</v>
      </c>
      <c r="C7" s="7" t="s">
        <v>270</v>
      </c>
      <c r="D7" s="8"/>
    </row>
    <row r="8" spans="1:4" ht="15.75">
      <c r="A8" s="9" t="s">
        <v>264</v>
      </c>
      <c r="B8" s="10" t="s">
        <v>294</v>
      </c>
      <c r="C8" s="11" t="e">
        <f>+'CA2 Detail'!$V$119</f>
        <v>#N/A</v>
      </c>
      <c r="D8" s="8"/>
    </row>
    <row r="9" spans="1:4">
      <c r="A9" s="12"/>
      <c r="B9" s="13" t="s">
        <v>295</v>
      </c>
      <c r="C9" s="14" t="e">
        <f>+'CA2 Detail'!$M$205+'CA2 Detail'!$L$205+'CA2 Detail'!$K$119</f>
        <v>#N/A</v>
      </c>
      <c r="D9" s="8"/>
    </row>
    <row r="10" spans="1:4" ht="15.75">
      <c r="A10" s="12"/>
      <c r="B10" s="13" t="s">
        <v>269</v>
      </c>
      <c r="C10" s="508" t="e">
        <f>$C$8-$C$9</f>
        <v>#N/A</v>
      </c>
      <c r="D10" s="8"/>
    </row>
    <row r="11" spans="1:4">
      <c r="A11" s="12"/>
      <c r="B11" s="13"/>
      <c r="C11" s="14"/>
      <c r="D11" s="8"/>
    </row>
    <row r="12" spans="1:4" ht="15.75">
      <c r="A12" s="9" t="s">
        <v>265</v>
      </c>
      <c r="B12" s="10" t="s">
        <v>296</v>
      </c>
      <c r="C12" s="11">
        <f>'CA2 Detail'!$V$120</f>
        <v>0</v>
      </c>
      <c r="D12" s="8"/>
    </row>
    <row r="13" spans="1:4">
      <c r="A13" s="12"/>
      <c r="B13" s="13" t="s">
        <v>297</v>
      </c>
      <c r="C13" s="14">
        <f>+'CA2 Detail'!$N$205</f>
        <v>0</v>
      </c>
      <c r="D13" s="8"/>
    </row>
    <row r="14" spans="1:4" ht="15.75">
      <c r="A14" s="12"/>
      <c r="B14" s="13" t="s">
        <v>269</v>
      </c>
      <c r="C14" s="508">
        <f>$C$12-$C$13</f>
        <v>0</v>
      </c>
      <c r="D14" s="8"/>
    </row>
    <row r="15" spans="1:4">
      <c r="A15" s="12"/>
      <c r="B15" s="13"/>
      <c r="C15" s="14"/>
      <c r="D15" s="8"/>
    </row>
    <row r="16" spans="1:4" ht="15.75">
      <c r="A16" s="9" t="s">
        <v>266</v>
      </c>
      <c r="B16" s="10" t="s">
        <v>298</v>
      </c>
      <c r="C16" s="15" t="e">
        <f>+'CA2 Detail'!$V$121</f>
        <v>#N/A</v>
      </c>
      <c r="D16" s="8"/>
    </row>
    <row r="17" spans="1:4">
      <c r="A17" s="12"/>
      <c r="B17" s="13" t="s">
        <v>299</v>
      </c>
      <c r="C17" s="14">
        <f>+'CA2 Detail'!$K$205</f>
        <v>0</v>
      </c>
      <c r="D17" s="8"/>
    </row>
    <row r="18" spans="1:4" ht="15.75">
      <c r="A18" s="12"/>
      <c r="B18" s="13" t="s">
        <v>269</v>
      </c>
      <c r="C18" s="508" t="e">
        <f>$C$16-$C$17</f>
        <v>#N/A</v>
      </c>
      <c r="D18" s="8"/>
    </row>
    <row r="19" spans="1:4">
      <c r="A19" s="12"/>
      <c r="B19" s="13"/>
      <c r="C19" s="14"/>
      <c r="D19" s="8"/>
    </row>
    <row r="20" spans="1:4">
      <c r="A20" s="6"/>
      <c r="B20" s="10" t="s">
        <v>299</v>
      </c>
      <c r="C20" s="11">
        <f>+'CA2 Detail'!$K$205</f>
        <v>0</v>
      </c>
      <c r="D20" s="8"/>
    </row>
    <row r="21" spans="1:4">
      <c r="A21" s="12"/>
      <c r="B21" s="13" t="s">
        <v>300</v>
      </c>
      <c r="C21" s="14">
        <f>+'CA2 Detail'!$H$205+'CA2 Detail'!$I$205+'CA2 Detail'!$J$205</f>
        <v>0</v>
      </c>
      <c r="D21" s="8"/>
    </row>
    <row r="22" spans="1:4" ht="15.75">
      <c r="A22" s="12"/>
      <c r="B22" s="13" t="s">
        <v>269</v>
      </c>
      <c r="C22" s="508">
        <f>$C$20-$C$21</f>
        <v>0</v>
      </c>
      <c r="D22" s="8"/>
    </row>
    <row r="23" spans="1:4">
      <c r="A23" s="12"/>
      <c r="B23" s="13"/>
      <c r="C23" s="14"/>
      <c r="D23" s="8"/>
    </row>
    <row r="24" spans="1:4" ht="15.75">
      <c r="A24" s="9" t="s">
        <v>267</v>
      </c>
      <c r="B24" s="10" t="s">
        <v>301</v>
      </c>
      <c r="C24" s="15">
        <f>+'CA2 Detail'!$K$158</f>
        <v>0</v>
      </c>
      <c r="D24" s="8"/>
    </row>
    <row r="25" spans="1:4">
      <c r="A25" s="12"/>
      <c r="B25" s="13" t="s">
        <v>581</v>
      </c>
      <c r="C25" s="14">
        <f>+'CA2 Detail'!$L$325</f>
        <v>0</v>
      </c>
      <c r="D25" s="8"/>
    </row>
    <row r="26" spans="1:4" ht="15.75">
      <c r="A26" s="12"/>
      <c r="B26" s="13" t="s">
        <v>269</v>
      </c>
      <c r="C26" s="508">
        <f>$C$24-$C$25</f>
        <v>0</v>
      </c>
      <c r="D26" s="8"/>
    </row>
    <row r="27" spans="1:4">
      <c r="A27" s="16"/>
      <c r="B27" s="16"/>
      <c r="C27" s="16"/>
    </row>
  </sheetData>
  <phoneticPr fontId="18" type="noConversion"/>
  <conditionalFormatting sqref="C10">
    <cfRule type="cellIs" dxfId="23" priority="9" operator="between">
      <formula>-1</formula>
      <formula>1</formula>
    </cfRule>
    <cfRule type="cellIs" dxfId="22" priority="19" operator="notBetween">
      <formula>-1</formula>
      <formula>1</formula>
    </cfRule>
  </conditionalFormatting>
  <conditionalFormatting sqref="C14">
    <cfRule type="cellIs" dxfId="21" priority="17" operator="lessThan">
      <formula>-1</formula>
    </cfRule>
    <cfRule type="cellIs" dxfId="20" priority="18" operator="greaterThan">
      <formula>1</formula>
    </cfRule>
  </conditionalFormatting>
  <conditionalFormatting sqref="C18">
    <cfRule type="cellIs" dxfId="19" priority="15" operator="lessThan">
      <formula>-1</formula>
    </cfRule>
    <cfRule type="cellIs" dxfId="18" priority="16" operator="greaterThan">
      <formula>1</formula>
    </cfRule>
  </conditionalFormatting>
  <conditionalFormatting sqref="C22">
    <cfRule type="cellIs" dxfId="17" priority="13" operator="lessThan">
      <formula>-1</formula>
    </cfRule>
    <cfRule type="cellIs" dxfId="16" priority="14" operator="greaterThan">
      <formula>1</formula>
    </cfRule>
  </conditionalFormatting>
  <conditionalFormatting sqref="C26">
    <cfRule type="cellIs" dxfId="15" priority="11" operator="lessThan">
      <formula>-1</formula>
    </cfRule>
    <cfRule type="cellIs" dxfId="14" priority="12" operator="greaterThan">
      <formula>1</formula>
    </cfRule>
  </conditionalFormatting>
  <conditionalFormatting sqref="C14">
    <cfRule type="cellIs" dxfId="13" priority="7" operator="between">
      <formula>-1</formula>
      <formula>1</formula>
    </cfRule>
    <cfRule type="cellIs" dxfId="12" priority="8" operator="notBetween">
      <formula>-1</formula>
      <formula>1</formula>
    </cfRule>
  </conditionalFormatting>
  <conditionalFormatting sqref="C18">
    <cfRule type="cellIs" dxfId="11" priority="5" operator="between">
      <formula>-1</formula>
      <formula>1</formula>
    </cfRule>
    <cfRule type="cellIs" dxfId="10" priority="6" operator="notBetween">
      <formula>-1</formula>
      <formula>1</formula>
    </cfRule>
  </conditionalFormatting>
  <conditionalFormatting sqref="C22">
    <cfRule type="cellIs" dxfId="9" priority="3" operator="between">
      <formula>-1</formula>
      <formula>1</formula>
    </cfRule>
    <cfRule type="cellIs" dxfId="8" priority="4" operator="notBetween">
      <formula>-1</formula>
      <formula>1</formula>
    </cfRule>
  </conditionalFormatting>
  <conditionalFormatting sqref="C26">
    <cfRule type="cellIs" dxfId="7" priority="1" operator="between">
      <formula>-1</formula>
      <formula>1</formula>
    </cfRule>
    <cfRule type="cellIs" dxfId="6" priority="2" operator="notBetween">
      <formula>-1</formula>
      <formula>1</formula>
    </cfRule>
  </conditionalFormatting>
  <printOptions horizontalCentered="1" verticalCentered="1"/>
  <pageMargins left="0.25" right="0.25" top="0.3" bottom="0.2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C38"/>
  <sheetViews>
    <sheetView showOutlineSymbols="0" zoomScaleNormal="100" workbookViewId="0">
      <selection activeCell="A2" sqref="A2:B2"/>
    </sheetView>
  </sheetViews>
  <sheetFormatPr defaultColWidth="9.6640625" defaultRowHeight="15"/>
  <cols>
    <col min="1" max="1" width="21" style="1" customWidth="1"/>
    <col min="2" max="2" width="69.33203125" style="1" customWidth="1"/>
    <col min="3" max="16384" width="9.6640625" style="1"/>
  </cols>
  <sheetData>
    <row r="1" spans="1:3">
      <c r="A1" s="17"/>
      <c r="B1" s="17"/>
      <c r="C1" s="18"/>
    </row>
    <row r="2" spans="1:3" ht="15.75">
      <c r="A2" s="1083"/>
      <c r="B2" s="1081"/>
      <c r="C2" s="18"/>
    </row>
    <row r="3" spans="1:3" ht="15.75">
      <c r="A3" s="1083"/>
      <c r="B3" s="1085" t="str">
        <f>+'CA2 Detail'!$A$2</f>
        <v>Select College Name</v>
      </c>
      <c r="C3" s="18"/>
    </row>
    <row r="4" spans="1:3" ht="15.75">
      <c r="A4" s="1080"/>
      <c r="B4" s="1082" t="str">
        <f xml:space="preserve">           'Data Entry - CA2'!A3</f>
        <v>2019-20 COST ANALYSIS</v>
      </c>
      <c r="C4" s="18"/>
    </row>
    <row r="5" spans="1:3" ht="32.1" customHeight="1">
      <c r="A5" s="24" t="s">
        <v>587</v>
      </c>
      <c r="B5" s="25"/>
      <c r="C5" s="18"/>
    </row>
    <row r="6" spans="1:3" ht="15.75">
      <c r="A6" s="19"/>
      <c r="B6" s="20"/>
    </row>
    <row r="8" spans="1:3" ht="15.75">
      <c r="A8" s="21" t="s">
        <v>271</v>
      </c>
      <c r="B8" s="21" t="s">
        <v>272</v>
      </c>
      <c r="C8" s="8"/>
    </row>
    <row r="9" spans="1:3">
      <c r="A9" s="26">
        <v>0</v>
      </c>
      <c r="B9" s="27"/>
      <c r="C9" s="8"/>
    </row>
    <row r="10" spans="1:3">
      <c r="A10" s="26">
        <v>0</v>
      </c>
      <c r="B10" s="28"/>
      <c r="C10" s="8"/>
    </row>
    <row r="11" spans="1:3">
      <c r="A11" s="26">
        <v>0</v>
      </c>
      <c r="B11" s="27"/>
      <c r="C11" s="8"/>
    </row>
    <row r="12" spans="1:3">
      <c r="A12" s="26">
        <v>0</v>
      </c>
      <c r="B12" s="27"/>
      <c r="C12" s="8"/>
    </row>
    <row r="13" spans="1:3">
      <c r="A13" s="26">
        <v>0</v>
      </c>
      <c r="B13" s="27"/>
      <c r="C13" s="8"/>
    </row>
    <row r="14" spans="1:3">
      <c r="A14" s="26">
        <v>0</v>
      </c>
      <c r="B14" s="27"/>
      <c r="C14" s="8"/>
    </row>
    <row r="15" spans="1:3">
      <c r="A15" s="26">
        <v>0</v>
      </c>
      <c r="B15" s="27"/>
      <c r="C15" s="8"/>
    </row>
    <row r="16" spans="1:3">
      <c r="A16" s="26">
        <v>0</v>
      </c>
      <c r="B16" s="27"/>
      <c r="C16" s="8"/>
    </row>
    <row r="17" spans="1:3">
      <c r="A17" s="26">
        <v>0</v>
      </c>
      <c r="B17" s="27"/>
      <c r="C17" s="8"/>
    </row>
    <row r="18" spans="1:3">
      <c r="A18" s="26">
        <v>0</v>
      </c>
      <c r="B18" s="27"/>
      <c r="C18" s="8"/>
    </row>
    <row r="19" spans="1:3">
      <c r="A19" s="26">
        <v>0</v>
      </c>
      <c r="B19" s="27"/>
      <c r="C19" s="8"/>
    </row>
    <row r="20" spans="1:3">
      <c r="A20" s="26">
        <v>0</v>
      </c>
      <c r="B20" s="27"/>
      <c r="C20" s="8"/>
    </row>
    <row r="21" spans="1:3">
      <c r="A21" s="26">
        <v>0</v>
      </c>
      <c r="B21" s="27"/>
      <c r="C21" s="8"/>
    </row>
    <row r="22" spans="1:3">
      <c r="A22" s="26">
        <v>0</v>
      </c>
      <c r="B22" s="27"/>
      <c r="C22" s="8"/>
    </row>
    <row r="23" spans="1:3">
      <c r="A23" s="26">
        <v>0</v>
      </c>
      <c r="B23" s="27"/>
      <c r="C23" s="8"/>
    </row>
    <row r="24" spans="1:3">
      <c r="A24" s="26">
        <v>0</v>
      </c>
      <c r="B24" s="27"/>
      <c r="C24" s="8"/>
    </row>
    <row r="25" spans="1:3">
      <c r="A25" s="26">
        <v>0</v>
      </c>
      <c r="B25" s="27"/>
      <c r="C25" s="8"/>
    </row>
    <row r="26" spans="1:3">
      <c r="A26" s="26">
        <v>0</v>
      </c>
      <c r="B26" s="27"/>
      <c r="C26" s="8"/>
    </row>
    <row r="27" spans="1:3">
      <c r="A27" s="26">
        <v>0</v>
      </c>
      <c r="B27" s="27"/>
      <c r="C27" s="8"/>
    </row>
    <row r="28" spans="1:3">
      <c r="A28" s="26">
        <v>0</v>
      </c>
      <c r="B28" s="27"/>
      <c r="C28" s="8"/>
    </row>
    <row r="29" spans="1:3">
      <c r="A29" s="26">
        <v>0</v>
      </c>
      <c r="B29" s="27"/>
      <c r="C29" s="8"/>
    </row>
    <row r="30" spans="1:3">
      <c r="A30" s="26">
        <v>0</v>
      </c>
      <c r="B30" s="27"/>
      <c r="C30" s="8"/>
    </row>
    <row r="31" spans="1:3">
      <c r="A31" s="26">
        <v>0</v>
      </c>
      <c r="B31" s="27"/>
      <c r="C31" s="8"/>
    </row>
    <row r="32" spans="1:3">
      <c r="A32" s="26">
        <v>0</v>
      </c>
      <c r="B32" s="27"/>
      <c r="C32" s="8"/>
    </row>
    <row r="33" spans="1:3">
      <c r="A33" s="26">
        <v>0</v>
      </c>
      <c r="B33" s="27"/>
      <c r="C33" s="8"/>
    </row>
    <row r="34" spans="1:3">
      <c r="A34" s="26">
        <v>0</v>
      </c>
      <c r="B34" s="27"/>
      <c r="C34" s="8"/>
    </row>
    <row r="35" spans="1:3">
      <c r="A35" s="26">
        <v>0</v>
      </c>
      <c r="B35" s="27"/>
      <c r="C35" s="8"/>
    </row>
    <row r="36" spans="1:3">
      <c r="A36" s="26">
        <v>0</v>
      </c>
      <c r="B36" s="27"/>
      <c r="C36" s="8"/>
    </row>
    <row r="37" spans="1:3" ht="15.75">
      <c r="A37" s="22">
        <f>SUM(A9:A36)</f>
        <v>0</v>
      </c>
      <c r="B37" s="9" t="s">
        <v>136</v>
      </c>
      <c r="C37" s="8"/>
    </row>
    <row r="38" spans="1:3">
      <c r="A38" s="23"/>
      <c r="B38" s="23"/>
    </row>
  </sheetData>
  <phoneticPr fontId="18" type="noConversion"/>
  <printOptions horizontalCentered="1" verticalCentered="1"/>
  <pageMargins left="0.25" right="0.25" top="0.3" bottom="0.2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38"/>
  <sheetViews>
    <sheetView showOutlineSymbols="0" zoomScaleNormal="100" workbookViewId="0">
      <selection activeCell="A2" sqref="A2:D2"/>
    </sheetView>
  </sheetViews>
  <sheetFormatPr defaultColWidth="9.6640625" defaultRowHeight="15"/>
  <cols>
    <col min="1" max="3" width="21" style="1" customWidth="1"/>
    <col min="4" max="4" width="73.5546875" style="1" customWidth="1"/>
    <col min="5" max="16384" width="9.6640625" style="1"/>
  </cols>
  <sheetData>
    <row r="1" spans="1:5">
      <c r="A1" s="17"/>
      <c r="B1" s="17"/>
      <c r="C1" s="17"/>
      <c r="D1" s="17"/>
      <c r="E1" s="18"/>
    </row>
    <row r="2" spans="1:5" ht="15.75">
      <c r="A2" s="1083"/>
      <c r="B2" s="1086"/>
      <c r="C2" s="1086"/>
      <c r="D2" s="1081"/>
      <c r="E2" s="18"/>
    </row>
    <row r="3" spans="1:5" ht="15.75">
      <c r="A3" s="1083"/>
      <c r="B3" s="1086"/>
      <c r="C3" s="1084" t="str">
        <f>+'CA2 Detail'!$A$2</f>
        <v>Select College Name</v>
      </c>
      <c r="D3" s="1081"/>
      <c r="E3" s="18"/>
    </row>
    <row r="4" spans="1:5" ht="15.75">
      <c r="A4" s="1080"/>
      <c r="B4" s="1087"/>
      <c r="C4" s="1088" t="str">
        <f>'Data Entry - CA2'!A3</f>
        <v>2019-20 COST ANALYSIS</v>
      </c>
      <c r="D4" s="1081"/>
      <c r="E4" s="18"/>
    </row>
    <row r="5" spans="1:5" ht="32.1" customHeight="1">
      <c r="A5" s="24" t="s">
        <v>341</v>
      </c>
      <c r="B5" s="24"/>
      <c r="C5" s="24"/>
      <c r="D5" s="25"/>
      <c r="E5" s="18"/>
    </row>
    <row r="6" spans="1:5" ht="15.75">
      <c r="A6" s="19"/>
      <c r="B6" s="19"/>
      <c r="C6" s="19"/>
      <c r="D6" s="20"/>
    </row>
    <row r="8" spans="1:5" ht="15.75">
      <c r="A8" s="21" t="s">
        <v>271</v>
      </c>
      <c r="B8" s="21" t="s">
        <v>340</v>
      </c>
      <c r="C8" s="21" t="s">
        <v>268</v>
      </c>
      <c r="D8" s="21" t="s">
        <v>339</v>
      </c>
      <c r="E8" s="8"/>
    </row>
    <row r="9" spans="1:5">
      <c r="A9" s="26">
        <v>0</v>
      </c>
      <c r="B9" s="26"/>
      <c r="C9" s="26"/>
      <c r="D9" s="27"/>
      <c r="E9" s="8"/>
    </row>
    <row r="10" spans="1:5">
      <c r="A10" s="26">
        <v>0</v>
      </c>
      <c r="B10" s="26"/>
      <c r="C10" s="26"/>
      <c r="D10" s="28"/>
      <c r="E10" s="8"/>
    </row>
    <row r="11" spans="1:5">
      <c r="A11" s="26">
        <v>0</v>
      </c>
      <c r="B11" s="26"/>
      <c r="C11" s="26"/>
      <c r="D11" s="27"/>
      <c r="E11" s="8"/>
    </row>
    <row r="12" spans="1:5">
      <c r="A12" s="26">
        <v>0</v>
      </c>
      <c r="B12" s="26"/>
      <c r="C12" s="26"/>
      <c r="D12" s="27"/>
      <c r="E12" s="8"/>
    </row>
    <row r="13" spans="1:5">
      <c r="A13" s="26">
        <v>0</v>
      </c>
      <c r="B13" s="26"/>
      <c r="C13" s="26"/>
      <c r="D13" s="27"/>
      <c r="E13" s="8"/>
    </row>
    <row r="14" spans="1:5">
      <c r="A14" s="26">
        <v>0</v>
      </c>
      <c r="B14" s="26"/>
      <c r="C14" s="26"/>
      <c r="D14" s="27"/>
      <c r="E14" s="8"/>
    </row>
    <row r="15" spans="1:5">
      <c r="A15" s="26">
        <v>0</v>
      </c>
      <c r="B15" s="26"/>
      <c r="C15" s="26"/>
      <c r="D15" s="27"/>
      <c r="E15" s="8"/>
    </row>
    <row r="16" spans="1:5">
      <c r="A16" s="26">
        <v>0</v>
      </c>
      <c r="B16" s="26"/>
      <c r="C16" s="26"/>
      <c r="D16" s="27"/>
      <c r="E16" s="8"/>
    </row>
    <row r="17" spans="1:5">
      <c r="A17" s="26">
        <v>0</v>
      </c>
      <c r="B17" s="26"/>
      <c r="C17" s="26"/>
      <c r="D17" s="27"/>
      <c r="E17" s="8"/>
    </row>
    <row r="18" spans="1:5">
      <c r="A18" s="26">
        <v>0</v>
      </c>
      <c r="B18" s="26"/>
      <c r="C18" s="26"/>
      <c r="D18" s="27"/>
      <c r="E18" s="8"/>
    </row>
    <row r="19" spans="1:5">
      <c r="A19" s="26">
        <v>0</v>
      </c>
      <c r="B19" s="26"/>
      <c r="C19" s="26"/>
      <c r="D19" s="27"/>
      <c r="E19" s="8"/>
    </row>
    <row r="20" spans="1:5">
      <c r="A20" s="26">
        <v>0</v>
      </c>
      <c r="B20" s="26"/>
      <c r="C20" s="26"/>
      <c r="D20" s="27"/>
      <c r="E20" s="8"/>
    </row>
    <row r="21" spans="1:5">
      <c r="A21" s="26">
        <v>0</v>
      </c>
      <c r="B21" s="26"/>
      <c r="C21" s="26"/>
      <c r="D21" s="27"/>
      <c r="E21" s="8"/>
    </row>
    <row r="22" spans="1:5">
      <c r="A22" s="26">
        <v>0</v>
      </c>
      <c r="B22" s="26"/>
      <c r="C22" s="26"/>
      <c r="D22" s="27"/>
      <c r="E22" s="8"/>
    </row>
    <row r="23" spans="1:5">
      <c r="A23" s="26">
        <v>0</v>
      </c>
      <c r="B23" s="26"/>
      <c r="C23" s="26"/>
      <c r="D23" s="27"/>
      <c r="E23" s="8"/>
    </row>
    <row r="24" spans="1:5">
      <c r="A24" s="26">
        <v>0</v>
      </c>
      <c r="B24" s="26"/>
      <c r="C24" s="26"/>
      <c r="D24" s="27"/>
      <c r="E24" s="8"/>
    </row>
    <row r="25" spans="1:5">
      <c r="A25" s="26">
        <v>0</v>
      </c>
      <c r="B25" s="26"/>
      <c r="C25" s="26"/>
      <c r="D25" s="27"/>
      <c r="E25" s="8"/>
    </row>
    <row r="26" spans="1:5">
      <c r="A26" s="26">
        <v>0</v>
      </c>
      <c r="B26" s="26"/>
      <c r="C26" s="26"/>
      <c r="D26" s="27"/>
      <c r="E26" s="8"/>
    </row>
    <row r="27" spans="1:5">
      <c r="A27" s="26">
        <v>0</v>
      </c>
      <c r="B27" s="26"/>
      <c r="C27" s="26"/>
      <c r="D27" s="27"/>
      <c r="E27" s="8"/>
    </row>
    <row r="28" spans="1:5">
      <c r="A28" s="26">
        <v>0</v>
      </c>
      <c r="B28" s="26"/>
      <c r="C28" s="26"/>
      <c r="D28" s="27"/>
      <c r="E28" s="8"/>
    </row>
    <row r="29" spans="1:5">
      <c r="A29" s="26">
        <v>0</v>
      </c>
      <c r="B29" s="26"/>
      <c r="C29" s="26"/>
      <c r="D29" s="27"/>
      <c r="E29" s="8"/>
    </row>
    <row r="30" spans="1:5">
      <c r="A30" s="26">
        <v>0</v>
      </c>
      <c r="B30" s="26"/>
      <c r="C30" s="26"/>
      <c r="D30" s="27"/>
      <c r="E30" s="8"/>
    </row>
    <row r="31" spans="1:5">
      <c r="A31" s="26">
        <v>0</v>
      </c>
      <c r="B31" s="26"/>
      <c r="C31" s="26"/>
      <c r="D31" s="27"/>
      <c r="E31" s="8"/>
    </row>
    <row r="32" spans="1:5">
      <c r="A32" s="26">
        <v>0</v>
      </c>
      <c r="B32" s="26"/>
      <c r="C32" s="26"/>
      <c r="D32" s="27"/>
      <c r="E32" s="8"/>
    </row>
    <row r="33" spans="1:5">
      <c r="A33" s="26">
        <v>0</v>
      </c>
      <c r="B33" s="26"/>
      <c r="C33" s="26"/>
      <c r="D33" s="27"/>
      <c r="E33" s="8"/>
    </row>
    <row r="34" spans="1:5">
      <c r="A34" s="26">
        <v>0</v>
      </c>
      <c r="B34" s="26"/>
      <c r="C34" s="26"/>
      <c r="D34" s="27"/>
      <c r="E34" s="8"/>
    </row>
    <row r="35" spans="1:5">
      <c r="A35" s="26">
        <v>0</v>
      </c>
      <c r="B35" s="26"/>
      <c r="C35" s="26"/>
      <c r="D35" s="27"/>
      <c r="E35" s="8"/>
    </row>
    <row r="36" spans="1:5">
      <c r="A36" s="26">
        <v>0</v>
      </c>
      <c r="B36" s="26"/>
      <c r="C36" s="26"/>
      <c r="D36" s="27"/>
      <c r="E36" s="8"/>
    </row>
    <row r="37" spans="1:5" ht="15.75">
      <c r="A37" s="22">
        <f>SUM(A9:A36)</f>
        <v>0</v>
      </c>
      <c r="B37" s="9" t="s">
        <v>136</v>
      </c>
      <c r="C37" s="22"/>
      <c r="D37" s="9"/>
      <c r="E37" s="8"/>
    </row>
    <row r="38" spans="1:5">
      <c r="A38" s="23"/>
      <c r="B38" s="23"/>
      <c r="C38" s="23"/>
      <c r="D38" s="23"/>
    </row>
  </sheetData>
  <printOptions horizontalCentered="1" verticalCentered="1"/>
  <pageMargins left="0.25" right="0.25" top="0.3" bottom="0.2" header="0" footer="0"/>
  <pageSetup scale="58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8"/>
  <sheetViews>
    <sheetView showOutlineSymbols="0" zoomScale="75" zoomScaleNormal="75" zoomScaleSheetLayoutView="70" workbookViewId="0">
      <pane xSplit="1" ySplit="5" topLeftCell="M6" activePane="bottomRight" state="frozen"/>
      <selection activeCell="L326" sqref="L326"/>
      <selection pane="topRight" activeCell="L326" sqref="L326"/>
      <selection pane="bottomLeft" activeCell="L326" sqref="L326"/>
      <selection pane="bottomRight" activeCell="B6" sqref="B6"/>
    </sheetView>
  </sheetViews>
  <sheetFormatPr defaultColWidth="9.6640625" defaultRowHeight="15"/>
  <cols>
    <col min="1" max="1" width="40.6640625" style="101" customWidth="1"/>
    <col min="2" max="11" width="15.77734375" style="101" customWidth="1"/>
    <col min="12" max="12" width="13.21875" style="101" customWidth="1"/>
    <col min="13" max="13" width="12.6640625" style="101" customWidth="1"/>
    <col min="14" max="14" width="13.6640625" style="101" customWidth="1"/>
    <col min="15" max="15" width="14.6640625" style="101" customWidth="1"/>
    <col min="16" max="16" width="13.6640625" style="101" customWidth="1"/>
    <col min="17" max="17" width="12.6640625" style="101" customWidth="1"/>
    <col min="18" max="18" width="9.6640625" style="101" customWidth="1"/>
    <col min="19" max="19" width="13.6640625" style="101" customWidth="1"/>
    <col min="20" max="20" width="17.6640625" style="101" customWidth="1"/>
    <col min="21" max="22" width="14.6640625" style="101" customWidth="1"/>
    <col min="23" max="23" width="13.6640625" style="101" customWidth="1"/>
    <col min="24" max="25" width="8.6640625" style="101" customWidth="1"/>
    <col min="26" max="27" width="10.6640625" style="101" customWidth="1"/>
    <col min="28" max="28" width="14.6640625" style="101" customWidth="1"/>
    <col min="29" max="16384" width="9.6640625" style="101"/>
  </cols>
  <sheetData>
    <row r="1" spans="1:40" ht="16.5" thickTop="1">
      <c r="A1" s="301"/>
      <c r="B1" s="92"/>
      <c r="C1" s="93"/>
      <c r="D1" s="93"/>
      <c r="E1" s="93"/>
      <c r="F1" s="93"/>
      <c r="G1" s="93"/>
      <c r="H1" s="93"/>
      <c r="I1" s="93"/>
      <c r="J1" s="93"/>
      <c r="K1" s="93"/>
      <c r="L1" s="94"/>
      <c r="M1" s="95"/>
      <c r="N1" s="95"/>
      <c r="O1" s="95"/>
      <c r="P1" s="95"/>
      <c r="Q1" s="96"/>
      <c r="R1" s="97"/>
      <c r="S1" s="97"/>
      <c r="T1" s="97"/>
      <c r="U1" s="97"/>
      <c r="V1" s="995" t="s">
        <v>136</v>
      </c>
      <c r="W1" s="995" t="s">
        <v>136</v>
      </c>
      <c r="X1" s="995"/>
      <c r="Y1" s="995"/>
      <c r="Z1" s="98" t="s">
        <v>191</v>
      </c>
      <c r="AA1" s="98"/>
      <c r="AB1" s="908" t="s">
        <v>136</v>
      </c>
      <c r="AC1" s="99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</row>
    <row r="2" spans="1:40" ht="15.75">
      <c r="A2" s="102" t="str">
        <f>'Data Entry - CA2'!A2</f>
        <v>Select College Name</v>
      </c>
      <c r="B2" s="103" t="s">
        <v>137</v>
      </c>
      <c r="C2" s="104"/>
      <c r="D2" s="104"/>
      <c r="E2" s="104"/>
      <c r="F2" s="104"/>
      <c r="G2" s="104"/>
      <c r="H2" s="104"/>
      <c r="I2" s="104"/>
      <c r="J2" s="104"/>
      <c r="K2" s="100"/>
      <c r="L2" s="105" t="s">
        <v>209</v>
      </c>
      <c r="M2" s="106"/>
      <c r="N2" s="106"/>
      <c r="O2" s="106"/>
      <c r="P2" s="107"/>
      <c r="Q2" s="108" t="s">
        <v>237</v>
      </c>
      <c r="R2" s="109"/>
      <c r="S2" s="109"/>
      <c r="T2" s="109"/>
      <c r="U2" s="109"/>
      <c r="V2" s="102" t="s">
        <v>255</v>
      </c>
      <c r="W2" s="102" t="s">
        <v>255</v>
      </c>
      <c r="X2" s="102"/>
      <c r="Y2" s="102"/>
      <c r="Z2" s="110" t="s">
        <v>255</v>
      </c>
      <c r="AA2" s="110" t="s">
        <v>170</v>
      </c>
      <c r="AB2" s="909" t="s">
        <v>255</v>
      </c>
      <c r="AC2" s="99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</row>
    <row r="3" spans="1:40" ht="15.75">
      <c r="A3" s="102" t="str">
        <f>'Data Entry - CA2'!A3</f>
        <v>2019-20 COST ANALYSIS</v>
      </c>
      <c r="B3" s="112" t="s">
        <v>138</v>
      </c>
      <c r="C3" s="113"/>
      <c r="D3" s="113"/>
      <c r="E3" s="113"/>
      <c r="F3" s="113"/>
      <c r="G3" s="113"/>
      <c r="H3" s="113"/>
      <c r="I3" s="114"/>
      <c r="J3" s="114"/>
      <c r="K3" s="115" t="s">
        <v>136</v>
      </c>
      <c r="L3" s="116"/>
      <c r="M3" s="117"/>
      <c r="N3" s="117"/>
      <c r="O3" s="117"/>
      <c r="P3" s="117" t="s">
        <v>136</v>
      </c>
      <c r="Q3" s="118"/>
      <c r="R3" s="119"/>
      <c r="S3" s="119"/>
      <c r="T3" s="119"/>
      <c r="U3" s="119" t="s">
        <v>136</v>
      </c>
      <c r="V3" s="102" t="s">
        <v>194</v>
      </c>
      <c r="W3" s="102" t="s">
        <v>257</v>
      </c>
      <c r="X3" s="102" t="s">
        <v>136</v>
      </c>
      <c r="Y3" s="102"/>
      <c r="Z3" s="110" t="s">
        <v>194</v>
      </c>
      <c r="AA3" s="110" t="s">
        <v>194</v>
      </c>
      <c r="AB3" s="909" t="s">
        <v>194</v>
      </c>
      <c r="AC3" s="99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</row>
    <row r="4" spans="1:40" ht="15.75">
      <c r="A4" s="102" t="str">
        <f>'Data Entry - CA2'!A4</f>
        <v>CA-2</v>
      </c>
      <c r="B4" s="112" t="s">
        <v>139</v>
      </c>
      <c r="C4" s="113"/>
      <c r="D4" s="120" t="s">
        <v>159</v>
      </c>
      <c r="E4" s="113"/>
      <c r="F4" s="120" t="s">
        <v>174</v>
      </c>
      <c r="G4" s="113"/>
      <c r="H4" s="115" t="s">
        <v>136</v>
      </c>
      <c r="I4" s="102" t="s">
        <v>184</v>
      </c>
      <c r="J4" s="102" t="s">
        <v>189</v>
      </c>
      <c r="K4" s="102" t="s">
        <v>191</v>
      </c>
      <c r="L4" s="121" t="s">
        <v>169</v>
      </c>
      <c r="M4" s="122" t="s">
        <v>218</v>
      </c>
      <c r="N4" s="122" t="s">
        <v>223</v>
      </c>
      <c r="O4" s="122" t="s">
        <v>228</v>
      </c>
      <c r="P4" s="122" t="s">
        <v>233</v>
      </c>
      <c r="Q4" s="111" t="s">
        <v>169</v>
      </c>
      <c r="R4" s="123" t="s">
        <v>218</v>
      </c>
      <c r="S4" s="123" t="s">
        <v>223</v>
      </c>
      <c r="T4" s="123" t="s">
        <v>228</v>
      </c>
      <c r="U4" s="123" t="s">
        <v>251</v>
      </c>
      <c r="V4" s="102"/>
      <c r="W4" s="102" t="s">
        <v>222</v>
      </c>
      <c r="X4" s="102" t="s">
        <v>260</v>
      </c>
      <c r="Y4" s="102" t="s">
        <v>136</v>
      </c>
      <c r="Z4" s="110" t="s">
        <v>262</v>
      </c>
      <c r="AA4" s="110" t="s">
        <v>262</v>
      </c>
      <c r="AB4" s="909" t="s">
        <v>262</v>
      </c>
      <c r="AC4" s="99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</row>
    <row r="5" spans="1:40" ht="16.5" thickBot="1">
      <c r="A5" s="102" t="str">
        <f>'Data Entry - CA2'!A5</f>
        <v>Information Classification Structure (ICS Code)</v>
      </c>
      <c r="B5" s="115" t="s">
        <v>140</v>
      </c>
      <c r="C5" s="124" t="s">
        <v>151</v>
      </c>
      <c r="D5" s="124" t="s">
        <v>140</v>
      </c>
      <c r="E5" s="124" t="s">
        <v>151</v>
      </c>
      <c r="F5" s="124" t="s">
        <v>140</v>
      </c>
      <c r="G5" s="124" t="s">
        <v>151</v>
      </c>
      <c r="H5" s="102" t="s">
        <v>182</v>
      </c>
      <c r="I5" s="102" t="s">
        <v>185</v>
      </c>
      <c r="J5" s="102" t="s">
        <v>185</v>
      </c>
      <c r="K5" s="102" t="s">
        <v>192</v>
      </c>
      <c r="L5" s="121" t="s">
        <v>170</v>
      </c>
      <c r="M5" s="122" t="s">
        <v>219</v>
      </c>
      <c r="N5" s="122" t="s">
        <v>170</v>
      </c>
      <c r="O5" s="122" t="s">
        <v>229</v>
      </c>
      <c r="P5" s="122" t="s">
        <v>170</v>
      </c>
      <c r="Q5" s="111" t="s">
        <v>170</v>
      </c>
      <c r="R5" s="123" t="s">
        <v>219</v>
      </c>
      <c r="S5" s="123" t="s">
        <v>170</v>
      </c>
      <c r="T5" s="123" t="s">
        <v>229</v>
      </c>
      <c r="U5" s="123" t="s">
        <v>170</v>
      </c>
      <c r="V5" s="102"/>
      <c r="W5" s="102" t="s">
        <v>258</v>
      </c>
      <c r="X5" s="102" t="s">
        <v>261</v>
      </c>
      <c r="Y5" s="102" t="s">
        <v>146</v>
      </c>
      <c r="Z5" s="110" t="s">
        <v>146</v>
      </c>
      <c r="AA5" s="110" t="s">
        <v>146</v>
      </c>
      <c r="AB5" s="910" t="s">
        <v>146</v>
      </c>
      <c r="AC5" s="99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</row>
    <row r="6" spans="1:40" ht="16.5" thickTop="1">
      <c r="A6" s="125"/>
      <c r="B6" s="307"/>
      <c r="C6" s="307"/>
      <c r="D6" s="307"/>
      <c r="E6" s="307"/>
      <c r="F6" s="307"/>
      <c r="G6" s="307"/>
      <c r="H6" s="307"/>
      <c r="I6" s="307"/>
      <c r="J6" s="307"/>
      <c r="K6" s="307"/>
      <c r="L6" s="661"/>
      <c r="M6" s="661"/>
      <c r="N6" s="661"/>
      <c r="O6" s="661"/>
      <c r="P6" s="661"/>
      <c r="Q6" s="351"/>
      <c r="R6" s="351"/>
      <c r="S6" s="351"/>
      <c r="T6" s="351"/>
      <c r="U6" s="351"/>
      <c r="V6" s="304"/>
      <c r="W6" s="314"/>
      <c r="X6" s="662"/>
      <c r="Y6" s="301"/>
      <c r="Z6" s="304"/>
      <c r="AA6" s="304"/>
      <c r="AB6" s="304"/>
      <c r="AC6" s="99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</row>
    <row r="7" spans="1:40" ht="15.75">
      <c r="A7" s="127" t="s">
        <v>282</v>
      </c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663"/>
      <c r="M7" s="663"/>
      <c r="N7" s="663"/>
      <c r="O7" s="663"/>
      <c r="P7" s="663"/>
      <c r="Q7" s="664"/>
      <c r="R7" s="664"/>
      <c r="S7" s="664"/>
      <c r="T7" s="664"/>
      <c r="U7" s="664"/>
      <c r="V7" s="201"/>
      <c r="W7" s="315"/>
      <c r="X7" s="665"/>
      <c r="Y7" s="302"/>
      <c r="Z7" s="201"/>
      <c r="AA7" s="201"/>
      <c r="AB7" s="201"/>
      <c r="AC7" s="99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</row>
    <row r="8" spans="1:40" ht="15.75">
      <c r="A8" s="127" t="s">
        <v>286</v>
      </c>
      <c r="B8" s="305"/>
      <c r="C8" s="305"/>
      <c r="D8" s="305"/>
      <c r="E8" s="305"/>
      <c r="F8" s="305"/>
      <c r="G8" s="305"/>
      <c r="H8" s="305"/>
      <c r="I8" s="305"/>
      <c r="J8" s="305"/>
      <c r="K8" s="310"/>
      <c r="L8" s="663"/>
      <c r="M8" s="663"/>
      <c r="N8" s="663"/>
      <c r="O8" s="663"/>
      <c r="P8" s="663"/>
      <c r="Q8" s="664"/>
      <c r="R8" s="664"/>
      <c r="S8" s="664"/>
      <c r="T8" s="664"/>
      <c r="U8" s="664"/>
      <c r="V8" s="201"/>
      <c r="W8" s="315"/>
      <c r="X8" s="665"/>
      <c r="Y8" s="302"/>
      <c r="Z8" s="201"/>
      <c r="AA8" s="201"/>
      <c r="AB8" s="201"/>
      <c r="AC8" s="99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</row>
    <row r="9" spans="1:40">
      <c r="A9" s="936" t="s">
        <v>369</v>
      </c>
      <c r="B9" s="666">
        <f>'Data Entry - CA2'!B9</f>
        <v>0</v>
      </c>
      <c r="C9" s="666">
        <f>'Data Entry - CA2'!C9</f>
        <v>0</v>
      </c>
      <c r="D9" s="666">
        <f>'Data Entry - CA2'!D9</f>
        <v>0</v>
      </c>
      <c r="E9" s="666">
        <f>'Data Entry - CA2'!E9</f>
        <v>0</v>
      </c>
      <c r="F9" s="666">
        <f>'Data Entry - CA2'!F9</f>
        <v>0</v>
      </c>
      <c r="G9" s="666">
        <f>'Data Entry - CA2'!G9</f>
        <v>0</v>
      </c>
      <c r="H9" s="667">
        <f t="shared" ref="H9:H32" si="0">SUM(B9:G9)</f>
        <v>0</v>
      </c>
      <c r="I9" s="666">
        <f>'Data Entry - CA2'!I9</f>
        <v>0</v>
      </c>
      <c r="J9" s="666">
        <f>'Data Entry - CA2'!J9</f>
        <v>0</v>
      </c>
      <c r="K9" s="668">
        <f t="shared" ref="K9:K32" si="1">SUM(H9:J9)</f>
        <v>0</v>
      </c>
      <c r="L9" s="669">
        <f>IF($E$326=0,0,+E217+ROUND((E217/($E$326-$E$308)*$E$329),0))</f>
        <v>0</v>
      </c>
      <c r="M9" s="669">
        <f>IF($M$326=0,0,+M217+ROUND((M217/($M$326-$M$308)*$M$329),0))</f>
        <v>0</v>
      </c>
      <c r="N9" s="669">
        <f>IF($N$326=0,0,+N217+ROUND((N217/($N$326-$N$308)*$N$329),0))</f>
        <v>0</v>
      </c>
      <c r="O9" s="669" t="e">
        <f>IF($O$326=0,0,+O217+ROUND((O217/($O$326-$O$308)*$O$329),0))</f>
        <v>#N/A</v>
      </c>
      <c r="P9" s="670" t="e">
        <f t="shared" ref="P9:P32" si="2">SUM(L9:O9)</f>
        <v>#N/A</v>
      </c>
      <c r="Q9" s="352">
        <f>IF($R$326=0,0,+R217+ROUND((R217/($R$326-$R$308)*$R$329),0))</f>
        <v>0</v>
      </c>
      <c r="R9" s="352">
        <f>IF($S$326=0,0,+S217+ROUND((S217/($S$326-$S$308)*$S$329),0))</f>
        <v>0</v>
      </c>
      <c r="S9" s="352">
        <f>IF($T$326=0,0,+T217+ROUND((T217/($T$326-$T$308)*$T$329),0))</f>
        <v>0</v>
      </c>
      <c r="T9" s="352" t="e">
        <f>IF($U$326=0,0,+U217+ROUND((U217/($U$326-$U$308)*$U$329),0))</f>
        <v>#N/A</v>
      </c>
      <c r="U9" s="667" t="e">
        <f t="shared" ref="U9:U32" si="3">SUM(Q9:T9)</f>
        <v>#N/A</v>
      </c>
      <c r="V9" s="668" t="e">
        <f>K9+P9+U9</f>
        <v>#N/A</v>
      </c>
      <c r="W9" s="668" t="e">
        <f t="shared" ref="W9:W32" si="4">IF(B340=0,0,V9/B340)</f>
        <v>#N/A</v>
      </c>
      <c r="X9" s="671" t="e">
        <f>B340</f>
        <v>#N/A</v>
      </c>
      <c r="Y9" s="360" t="e">
        <f>C340</f>
        <v>#N/A</v>
      </c>
      <c r="Z9" s="360">
        <f>IF(K9&gt;0,+K9/Y9,0)</f>
        <v>0</v>
      </c>
      <c r="AA9" s="360" t="e">
        <f>IF((P9+U9)&gt;0,+(P9+U9)/Y9,0)</f>
        <v>#N/A</v>
      </c>
      <c r="AB9" s="360" t="e">
        <f>IF(V9&gt;0,+V9/Y9,0)</f>
        <v>#N/A</v>
      </c>
      <c r="AC9" s="99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</row>
    <row r="10" spans="1:40">
      <c r="A10" s="936" t="s">
        <v>370</v>
      </c>
      <c r="B10" s="666">
        <f>'Data Entry - CA2'!B10</f>
        <v>0</v>
      </c>
      <c r="C10" s="666">
        <f>'Data Entry - CA2'!C10</f>
        <v>0</v>
      </c>
      <c r="D10" s="666">
        <f>'Data Entry - CA2'!D10</f>
        <v>0</v>
      </c>
      <c r="E10" s="666">
        <f>'Data Entry - CA2'!E10</f>
        <v>0</v>
      </c>
      <c r="F10" s="666">
        <f>'Data Entry - CA2'!F10</f>
        <v>0</v>
      </c>
      <c r="G10" s="666">
        <f>'Data Entry - CA2'!G10</f>
        <v>0</v>
      </c>
      <c r="H10" s="667">
        <f t="shared" si="0"/>
        <v>0</v>
      </c>
      <c r="I10" s="666">
        <f>'Data Entry - CA2'!I10</f>
        <v>0</v>
      </c>
      <c r="J10" s="666">
        <f>'Data Entry - CA2'!J10</f>
        <v>0</v>
      </c>
      <c r="K10" s="668">
        <f t="shared" si="1"/>
        <v>0</v>
      </c>
      <c r="L10" s="669">
        <f t="shared" ref="L10:L31" si="5">IF($E$326=0,0,+E218+ROUND((E218/($E$326-$E$308)*$E$329),0))</f>
        <v>0</v>
      </c>
      <c r="M10" s="669">
        <f t="shared" ref="M10:M32" si="6">IF($M$326=0,0,+M218+ROUND((M218/($M$326-$M$308)*$M$329),0))</f>
        <v>0</v>
      </c>
      <c r="N10" s="669">
        <f t="shared" ref="N10:N32" si="7">IF($N$326=0,0,+N218+ROUND((N218/($N$326-$N$308)*$N$329),0))</f>
        <v>0</v>
      </c>
      <c r="O10" s="669" t="e">
        <f t="shared" ref="O10:O32" si="8">IF($O$326=0,0,+O218+ROUND((O218/($O$326-$O$308)*$O$329),0))</f>
        <v>#N/A</v>
      </c>
      <c r="P10" s="670" t="e">
        <f t="shared" si="2"/>
        <v>#N/A</v>
      </c>
      <c r="Q10" s="352">
        <f t="shared" ref="Q10:Q32" si="9">IF($R$326=0,0,+R218+ROUND((R218/($R$326-$R$308)*$R$329),0))</f>
        <v>0</v>
      </c>
      <c r="R10" s="352">
        <f t="shared" ref="R10:R32" si="10">IF($S$326=0,0,+S218+ROUND((S218/($S$326-$S$308)*$S$329),0))</f>
        <v>0</v>
      </c>
      <c r="S10" s="352">
        <f t="shared" ref="S10:S32" si="11">IF($T$326=0,0,+T218+ROUND((T218/($T$326-$T$308)*$T$329),0))</f>
        <v>0</v>
      </c>
      <c r="T10" s="352" t="e">
        <f t="shared" ref="T10:T32" si="12">IF($U$326=0,0,+U218+ROUND((U218/($U$326-$U$308)*$U$329),0))</f>
        <v>#N/A</v>
      </c>
      <c r="U10" s="667" t="e">
        <f t="shared" si="3"/>
        <v>#N/A</v>
      </c>
      <c r="V10" s="668" t="e">
        <f t="shared" ref="V10:V32" si="13">K10+P10+U10</f>
        <v>#N/A</v>
      </c>
      <c r="W10" s="668" t="e">
        <f t="shared" si="4"/>
        <v>#N/A</v>
      </c>
      <c r="X10" s="671" t="e">
        <f t="shared" ref="X10:X32" si="14">B341</f>
        <v>#N/A</v>
      </c>
      <c r="Y10" s="360" t="e">
        <f t="shared" ref="Y10:Y32" si="15">C341</f>
        <v>#N/A</v>
      </c>
      <c r="Z10" s="360">
        <f t="shared" ref="Z10:Z34" si="16">IF(K10&gt;0,+K10/Y10,0)</f>
        <v>0</v>
      </c>
      <c r="AA10" s="360" t="e">
        <f t="shared" ref="AA10:AA34" si="17">IF((P10+U10)&gt;0,+(P10+U10)/Y10,0)</f>
        <v>#N/A</v>
      </c>
      <c r="AB10" s="360" t="e">
        <f t="shared" ref="AB10:AB34" si="18">IF(V10&gt;0,+V10/Y10,0)</f>
        <v>#N/A</v>
      </c>
      <c r="AC10" s="99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</row>
    <row r="11" spans="1:40">
      <c r="A11" s="936" t="s">
        <v>371</v>
      </c>
      <c r="B11" s="666">
        <f>'Data Entry - CA2'!B11</f>
        <v>0</v>
      </c>
      <c r="C11" s="666">
        <f>'Data Entry - CA2'!C11</f>
        <v>0</v>
      </c>
      <c r="D11" s="666">
        <f>'Data Entry - CA2'!D11</f>
        <v>0</v>
      </c>
      <c r="E11" s="666">
        <f>'Data Entry - CA2'!E11</f>
        <v>0</v>
      </c>
      <c r="F11" s="666">
        <f>'Data Entry - CA2'!F11</f>
        <v>0</v>
      </c>
      <c r="G11" s="666">
        <f>'Data Entry - CA2'!G11</f>
        <v>0</v>
      </c>
      <c r="H11" s="667">
        <f t="shared" si="0"/>
        <v>0</v>
      </c>
      <c r="I11" s="666">
        <f>'Data Entry - CA2'!I11</f>
        <v>0</v>
      </c>
      <c r="J11" s="666">
        <f>'Data Entry - CA2'!J11</f>
        <v>0</v>
      </c>
      <c r="K11" s="668">
        <f t="shared" si="1"/>
        <v>0</v>
      </c>
      <c r="L11" s="669">
        <f t="shared" si="5"/>
        <v>0</v>
      </c>
      <c r="M11" s="669">
        <f t="shared" si="6"/>
        <v>0</v>
      </c>
      <c r="N11" s="669">
        <f t="shared" si="7"/>
        <v>0</v>
      </c>
      <c r="O11" s="669" t="e">
        <f t="shared" si="8"/>
        <v>#N/A</v>
      </c>
      <c r="P11" s="670" t="e">
        <f t="shared" si="2"/>
        <v>#N/A</v>
      </c>
      <c r="Q11" s="352">
        <f t="shared" si="9"/>
        <v>0</v>
      </c>
      <c r="R11" s="352">
        <f t="shared" si="10"/>
        <v>0</v>
      </c>
      <c r="S11" s="352">
        <f t="shared" si="11"/>
        <v>0</v>
      </c>
      <c r="T11" s="352" t="e">
        <f t="shared" si="12"/>
        <v>#N/A</v>
      </c>
      <c r="U11" s="667" t="e">
        <f t="shared" si="3"/>
        <v>#N/A</v>
      </c>
      <c r="V11" s="668" t="e">
        <f t="shared" si="13"/>
        <v>#N/A</v>
      </c>
      <c r="W11" s="668" t="e">
        <f t="shared" si="4"/>
        <v>#N/A</v>
      </c>
      <c r="X11" s="671" t="e">
        <f t="shared" si="14"/>
        <v>#N/A</v>
      </c>
      <c r="Y11" s="360" t="e">
        <f t="shared" si="15"/>
        <v>#N/A</v>
      </c>
      <c r="Z11" s="360">
        <f t="shared" si="16"/>
        <v>0</v>
      </c>
      <c r="AA11" s="360" t="e">
        <f t="shared" si="17"/>
        <v>#N/A</v>
      </c>
      <c r="AB11" s="360" t="e">
        <f t="shared" si="18"/>
        <v>#N/A</v>
      </c>
      <c r="AC11" s="99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</row>
    <row r="12" spans="1:40">
      <c r="A12" s="936" t="s">
        <v>372</v>
      </c>
      <c r="B12" s="666">
        <f>'Data Entry - CA2'!B12</f>
        <v>0</v>
      </c>
      <c r="C12" s="666">
        <f>'Data Entry - CA2'!C12</f>
        <v>0</v>
      </c>
      <c r="D12" s="666">
        <f>'Data Entry - CA2'!D12</f>
        <v>0</v>
      </c>
      <c r="E12" s="666">
        <f>'Data Entry - CA2'!E12</f>
        <v>0</v>
      </c>
      <c r="F12" s="666">
        <f>'Data Entry - CA2'!F12</f>
        <v>0</v>
      </c>
      <c r="G12" s="666">
        <f>'Data Entry - CA2'!G12</f>
        <v>0</v>
      </c>
      <c r="H12" s="667">
        <f t="shared" si="0"/>
        <v>0</v>
      </c>
      <c r="I12" s="666">
        <f>'Data Entry - CA2'!I12</f>
        <v>0</v>
      </c>
      <c r="J12" s="666">
        <f>'Data Entry - CA2'!J12</f>
        <v>0</v>
      </c>
      <c r="K12" s="668">
        <f t="shared" si="1"/>
        <v>0</v>
      </c>
      <c r="L12" s="669">
        <f t="shared" si="5"/>
        <v>0</v>
      </c>
      <c r="M12" s="669">
        <f t="shared" si="6"/>
        <v>0</v>
      </c>
      <c r="N12" s="669">
        <f t="shared" si="7"/>
        <v>0</v>
      </c>
      <c r="O12" s="669" t="e">
        <f t="shared" si="8"/>
        <v>#N/A</v>
      </c>
      <c r="P12" s="670" t="e">
        <f t="shared" si="2"/>
        <v>#N/A</v>
      </c>
      <c r="Q12" s="352">
        <f t="shared" si="9"/>
        <v>0</v>
      </c>
      <c r="R12" s="352">
        <f t="shared" si="10"/>
        <v>0</v>
      </c>
      <c r="S12" s="352">
        <f t="shared" si="11"/>
        <v>0</v>
      </c>
      <c r="T12" s="352" t="e">
        <f t="shared" si="12"/>
        <v>#N/A</v>
      </c>
      <c r="U12" s="667" t="e">
        <f t="shared" si="3"/>
        <v>#N/A</v>
      </c>
      <c r="V12" s="668" t="e">
        <f t="shared" si="13"/>
        <v>#N/A</v>
      </c>
      <c r="W12" s="668" t="e">
        <f t="shared" si="4"/>
        <v>#N/A</v>
      </c>
      <c r="X12" s="671" t="e">
        <f t="shared" si="14"/>
        <v>#N/A</v>
      </c>
      <c r="Y12" s="360" t="e">
        <f t="shared" si="15"/>
        <v>#N/A</v>
      </c>
      <c r="Z12" s="360">
        <f t="shared" si="16"/>
        <v>0</v>
      </c>
      <c r="AA12" s="360" t="e">
        <f t="shared" si="17"/>
        <v>#N/A</v>
      </c>
      <c r="AB12" s="360" t="e">
        <f t="shared" si="18"/>
        <v>#N/A</v>
      </c>
      <c r="AC12" s="99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</row>
    <row r="13" spans="1:40">
      <c r="A13" s="936" t="s">
        <v>373</v>
      </c>
      <c r="B13" s="666">
        <f>'Data Entry - CA2'!B13</f>
        <v>0</v>
      </c>
      <c r="C13" s="666">
        <f>'Data Entry - CA2'!C13</f>
        <v>0</v>
      </c>
      <c r="D13" s="666">
        <f>'Data Entry - CA2'!D13</f>
        <v>0</v>
      </c>
      <c r="E13" s="666">
        <f>'Data Entry - CA2'!E13</f>
        <v>0</v>
      </c>
      <c r="F13" s="666">
        <f>'Data Entry - CA2'!F13</f>
        <v>0</v>
      </c>
      <c r="G13" s="666">
        <f>'Data Entry - CA2'!G13</f>
        <v>0</v>
      </c>
      <c r="H13" s="667">
        <f t="shared" si="0"/>
        <v>0</v>
      </c>
      <c r="I13" s="666">
        <f>'Data Entry - CA2'!I13</f>
        <v>0</v>
      </c>
      <c r="J13" s="666">
        <f>'Data Entry - CA2'!J13</f>
        <v>0</v>
      </c>
      <c r="K13" s="668">
        <f t="shared" si="1"/>
        <v>0</v>
      </c>
      <c r="L13" s="669">
        <f t="shared" si="5"/>
        <v>0</v>
      </c>
      <c r="M13" s="669">
        <f t="shared" si="6"/>
        <v>0</v>
      </c>
      <c r="N13" s="669">
        <f t="shared" si="7"/>
        <v>0</v>
      </c>
      <c r="O13" s="669" t="e">
        <f t="shared" si="8"/>
        <v>#N/A</v>
      </c>
      <c r="P13" s="670" t="e">
        <f t="shared" si="2"/>
        <v>#N/A</v>
      </c>
      <c r="Q13" s="352">
        <f t="shared" si="9"/>
        <v>0</v>
      </c>
      <c r="R13" s="352">
        <f t="shared" si="10"/>
        <v>0</v>
      </c>
      <c r="S13" s="352">
        <f t="shared" si="11"/>
        <v>0</v>
      </c>
      <c r="T13" s="352" t="e">
        <f t="shared" si="12"/>
        <v>#N/A</v>
      </c>
      <c r="U13" s="667" t="e">
        <f t="shared" si="3"/>
        <v>#N/A</v>
      </c>
      <c r="V13" s="668" t="e">
        <f t="shared" si="13"/>
        <v>#N/A</v>
      </c>
      <c r="W13" s="668" t="e">
        <f t="shared" si="4"/>
        <v>#N/A</v>
      </c>
      <c r="X13" s="671" t="e">
        <f t="shared" si="14"/>
        <v>#N/A</v>
      </c>
      <c r="Y13" s="360" t="e">
        <f t="shared" si="15"/>
        <v>#N/A</v>
      </c>
      <c r="Z13" s="360">
        <f t="shared" si="16"/>
        <v>0</v>
      </c>
      <c r="AA13" s="360" t="e">
        <f t="shared" si="17"/>
        <v>#N/A</v>
      </c>
      <c r="AB13" s="360" t="e">
        <f t="shared" si="18"/>
        <v>#N/A</v>
      </c>
      <c r="AC13" s="99"/>
      <c r="AD13" s="100"/>
      <c r="AE13" s="100"/>
      <c r="AF13" s="100"/>
      <c r="AG13" s="100"/>
      <c r="AH13" s="100"/>
      <c r="AI13" s="100"/>
      <c r="AJ13" s="100"/>
      <c r="AK13" s="100"/>
      <c r="AL13" s="100"/>
      <c r="AM13" s="100"/>
      <c r="AN13" s="100"/>
    </row>
    <row r="14" spans="1:40">
      <c r="A14" s="936" t="s">
        <v>374</v>
      </c>
      <c r="B14" s="666">
        <f>'Data Entry - CA2'!B14</f>
        <v>0</v>
      </c>
      <c r="C14" s="666">
        <f>'Data Entry - CA2'!C14</f>
        <v>0</v>
      </c>
      <c r="D14" s="666">
        <f>'Data Entry - CA2'!D14</f>
        <v>0</v>
      </c>
      <c r="E14" s="666">
        <f>'Data Entry - CA2'!E14</f>
        <v>0</v>
      </c>
      <c r="F14" s="666">
        <f>'Data Entry - CA2'!F14</f>
        <v>0</v>
      </c>
      <c r="G14" s="666">
        <f>'Data Entry - CA2'!G14</f>
        <v>0</v>
      </c>
      <c r="H14" s="667">
        <f t="shared" si="0"/>
        <v>0</v>
      </c>
      <c r="I14" s="666">
        <f>'Data Entry - CA2'!I14</f>
        <v>0</v>
      </c>
      <c r="J14" s="666">
        <f>'Data Entry - CA2'!J14</f>
        <v>0</v>
      </c>
      <c r="K14" s="668">
        <f t="shared" si="1"/>
        <v>0</v>
      </c>
      <c r="L14" s="669">
        <f t="shared" si="5"/>
        <v>0</v>
      </c>
      <c r="M14" s="669">
        <f t="shared" si="6"/>
        <v>0</v>
      </c>
      <c r="N14" s="669">
        <f t="shared" si="7"/>
        <v>0</v>
      </c>
      <c r="O14" s="669" t="e">
        <f t="shared" si="8"/>
        <v>#N/A</v>
      </c>
      <c r="P14" s="670" t="e">
        <f t="shared" si="2"/>
        <v>#N/A</v>
      </c>
      <c r="Q14" s="352">
        <f t="shared" si="9"/>
        <v>0</v>
      </c>
      <c r="R14" s="352">
        <f t="shared" si="10"/>
        <v>0</v>
      </c>
      <c r="S14" s="352">
        <f t="shared" si="11"/>
        <v>0</v>
      </c>
      <c r="T14" s="352" t="e">
        <f t="shared" si="12"/>
        <v>#N/A</v>
      </c>
      <c r="U14" s="667" t="e">
        <f t="shared" si="3"/>
        <v>#N/A</v>
      </c>
      <c r="V14" s="668" t="e">
        <f t="shared" si="13"/>
        <v>#N/A</v>
      </c>
      <c r="W14" s="668" t="e">
        <f t="shared" si="4"/>
        <v>#N/A</v>
      </c>
      <c r="X14" s="671" t="e">
        <f t="shared" si="14"/>
        <v>#N/A</v>
      </c>
      <c r="Y14" s="360" t="e">
        <f t="shared" si="15"/>
        <v>#N/A</v>
      </c>
      <c r="Z14" s="360">
        <f t="shared" si="16"/>
        <v>0</v>
      </c>
      <c r="AA14" s="360" t="e">
        <f t="shared" si="17"/>
        <v>#N/A</v>
      </c>
      <c r="AB14" s="360" t="e">
        <f t="shared" si="18"/>
        <v>#N/A</v>
      </c>
      <c r="AC14" s="99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</row>
    <row r="15" spans="1:40">
      <c r="A15" s="936" t="s">
        <v>375</v>
      </c>
      <c r="B15" s="666">
        <f>'Data Entry - CA2'!B15</f>
        <v>0</v>
      </c>
      <c r="C15" s="666">
        <f>'Data Entry - CA2'!C15</f>
        <v>0</v>
      </c>
      <c r="D15" s="666">
        <f>'Data Entry - CA2'!D15</f>
        <v>0</v>
      </c>
      <c r="E15" s="666">
        <f>'Data Entry - CA2'!E15</f>
        <v>0</v>
      </c>
      <c r="F15" s="666">
        <f>'Data Entry - CA2'!F15</f>
        <v>0</v>
      </c>
      <c r="G15" s="666">
        <f>'Data Entry - CA2'!G15</f>
        <v>0</v>
      </c>
      <c r="H15" s="667">
        <f t="shared" si="0"/>
        <v>0</v>
      </c>
      <c r="I15" s="666">
        <f>'Data Entry - CA2'!I15</f>
        <v>0</v>
      </c>
      <c r="J15" s="666">
        <f>'Data Entry - CA2'!J15</f>
        <v>0</v>
      </c>
      <c r="K15" s="668">
        <f t="shared" si="1"/>
        <v>0</v>
      </c>
      <c r="L15" s="669">
        <f t="shared" si="5"/>
        <v>0</v>
      </c>
      <c r="M15" s="669">
        <f t="shared" si="6"/>
        <v>0</v>
      </c>
      <c r="N15" s="669">
        <f t="shared" si="7"/>
        <v>0</v>
      </c>
      <c r="O15" s="669" t="e">
        <f t="shared" si="8"/>
        <v>#N/A</v>
      </c>
      <c r="P15" s="670" t="e">
        <f t="shared" si="2"/>
        <v>#N/A</v>
      </c>
      <c r="Q15" s="352">
        <f t="shared" si="9"/>
        <v>0</v>
      </c>
      <c r="R15" s="352">
        <f t="shared" si="10"/>
        <v>0</v>
      </c>
      <c r="S15" s="352">
        <f t="shared" si="11"/>
        <v>0</v>
      </c>
      <c r="T15" s="352" t="e">
        <f t="shared" si="12"/>
        <v>#N/A</v>
      </c>
      <c r="U15" s="667" t="e">
        <f t="shared" si="3"/>
        <v>#N/A</v>
      </c>
      <c r="V15" s="668" t="e">
        <f t="shared" si="13"/>
        <v>#N/A</v>
      </c>
      <c r="W15" s="668" t="e">
        <f t="shared" si="4"/>
        <v>#N/A</v>
      </c>
      <c r="X15" s="671" t="e">
        <f t="shared" si="14"/>
        <v>#N/A</v>
      </c>
      <c r="Y15" s="360" t="e">
        <f t="shared" si="15"/>
        <v>#N/A</v>
      </c>
      <c r="Z15" s="360">
        <f t="shared" si="16"/>
        <v>0</v>
      </c>
      <c r="AA15" s="360" t="e">
        <f t="shared" si="17"/>
        <v>#N/A</v>
      </c>
      <c r="AB15" s="360" t="e">
        <f t="shared" si="18"/>
        <v>#N/A</v>
      </c>
      <c r="AC15" s="99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</row>
    <row r="16" spans="1:40">
      <c r="A16" s="936" t="s">
        <v>376</v>
      </c>
      <c r="B16" s="666">
        <f>'Data Entry - CA2'!B16</f>
        <v>0</v>
      </c>
      <c r="C16" s="666">
        <f>'Data Entry - CA2'!C16</f>
        <v>0</v>
      </c>
      <c r="D16" s="666">
        <f>'Data Entry - CA2'!D16</f>
        <v>0</v>
      </c>
      <c r="E16" s="666">
        <f>'Data Entry - CA2'!E16</f>
        <v>0</v>
      </c>
      <c r="F16" s="666">
        <f>'Data Entry - CA2'!F16</f>
        <v>0</v>
      </c>
      <c r="G16" s="666">
        <f>'Data Entry - CA2'!G16</f>
        <v>0</v>
      </c>
      <c r="H16" s="667">
        <f t="shared" si="0"/>
        <v>0</v>
      </c>
      <c r="I16" s="666">
        <f>'Data Entry - CA2'!I16</f>
        <v>0</v>
      </c>
      <c r="J16" s="666">
        <f>'Data Entry - CA2'!J16</f>
        <v>0</v>
      </c>
      <c r="K16" s="668">
        <f t="shared" si="1"/>
        <v>0</v>
      </c>
      <c r="L16" s="669">
        <f t="shared" si="5"/>
        <v>0</v>
      </c>
      <c r="M16" s="669">
        <f t="shared" si="6"/>
        <v>0</v>
      </c>
      <c r="N16" s="669">
        <f t="shared" si="7"/>
        <v>0</v>
      </c>
      <c r="O16" s="669" t="e">
        <f t="shared" si="8"/>
        <v>#N/A</v>
      </c>
      <c r="P16" s="670" t="e">
        <f t="shared" si="2"/>
        <v>#N/A</v>
      </c>
      <c r="Q16" s="352">
        <f t="shared" si="9"/>
        <v>0</v>
      </c>
      <c r="R16" s="352">
        <f t="shared" si="10"/>
        <v>0</v>
      </c>
      <c r="S16" s="352">
        <f t="shared" si="11"/>
        <v>0</v>
      </c>
      <c r="T16" s="352" t="e">
        <f t="shared" si="12"/>
        <v>#N/A</v>
      </c>
      <c r="U16" s="667" t="e">
        <f t="shared" si="3"/>
        <v>#N/A</v>
      </c>
      <c r="V16" s="668" t="e">
        <f t="shared" si="13"/>
        <v>#N/A</v>
      </c>
      <c r="W16" s="668" t="e">
        <f t="shared" si="4"/>
        <v>#N/A</v>
      </c>
      <c r="X16" s="671" t="e">
        <f t="shared" si="14"/>
        <v>#N/A</v>
      </c>
      <c r="Y16" s="360" t="e">
        <f t="shared" si="15"/>
        <v>#N/A</v>
      </c>
      <c r="Z16" s="360">
        <f t="shared" si="16"/>
        <v>0</v>
      </c>
      <c r="AA16" s="360" t="e">
        <f t="shared" si="17"/>
        <v>#N/A</v>
      </c>
      <c r="AB16" s="360" t="e">
        <f t="shared" si="18"/>
        <v>#N/A</v>
      </c>
      <c r="AC16" s="99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</row>
    <row r="17" spans="1:40">
      <c r="A17" s="936" t="s">
        <v>377</v>
      </c>
      <c r="B17" s="666">
        <f>'Data Entry - CA2'!B17</f>
        <v>0</v>
      </c>
      <c r="C17" s="666">
        <f>'Data Entry - CA2'!C17</f>
        <v>0</v>
      </c>
      <c r="D17" s="666">
        <f>'Data Entry - CA2'!D17</f>
        <v>0</v>
      </c>
      <c r="E17" s="666">
        <f>'Data Entry - CA2'!E17</f>
        <v>0</v>
      </c>
      <c r="F17" s="666">
        <f>'Data Entry - CA2'!F17</f>
        <v>0</v>
      </c>
      <c r="G17" s="666">
        <f>'Data Entry - CA2'!G17</f>
        <v>0</v>
      </c>
      <c r="H17" s="667">
        <f t="shared" si="0"/>
        <v>0</v>
      </c>
      <c r="I17" s="666">
        <f>'Data Entry - CA2'!I17</f>
        <v>0</v>
      </c>
      <c r="J17" s="666">
        <f>'Data Entry - CA2'!J17</f>
        <v>0</v>
      </c>
      <c r="K17" s="668">
        <f t="shared" si="1"/>
        <v>0</v>
      </c>
      <c r="L17" s="669">
        <f t="shared" si="5"/>
        <v>0</v>
      </c>
      <c r="M17" s="669">
        <f t="shared" si="6"/>
        <v>0</v>
      </c>
      <c r="N17" s="669">
        <f t="shared" si="7"/>
        <v>0</v>
      </c>
      <c r="O17" s="669" t="e">
        <f t="shared" si="8"/>
        <v>#N/A</v>
      </c>
      <c r="P17" s="670" t="e">
        <f t="shared" si="2"/>
        <v>#N/A</v>
      </c>
      <c r="Q17" s="352">
        <f t="shared" si="9"/>
        <v>0</v>
      </c>
      <c r="R17" s="352">
        <f t="shared" si="10"/>
        <v>0</v>
      </c>
      <c r="S17" s="352">
        <f t="shared" si="11"/>
        <v>0</v>
      </c>
      <c r="T17" s="352" t="e">
        <f t="shared" si="12"/>
        <v>#N/A</v>
      </c>
      <c r="U17" s="667" t="e">
        <f t="shared" si="3"/>
        <v>#N/A</v>
      </c>
      <c r="V17" s="668" t="e">
        <f t="shared" si="13"/>
        <v>#N/A</v>
      </c>
      <c r="W17" s="668" t="e">
        <f t="shared" si="4"/>
        <v>#N/A</v>
      </c>
      <c r="X17" s="671" t="e">
        <f t="shared" si="14"/>
        <v>#N/A</v>
      </c>
      <c r="Y17" s="360" t="e">
        <f t="shared" si="15"/>
        <v>#N/A</v>
      </c>
      <c r="Z17" s="360">
        <f t="shared" si="16"/>
        <v>0</v>
      </c>
      <c r="AA17" s="360" t="e">
        <f t="shared" si="17"/>
        <v>#N/A</v>
      </c>
      <c r="AB17" s="360" t="e">
        <f t="shared" si="18"/>
        <v>#N/A</v>
      </c>
      <c r="AC17" s="99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</row>
    <row r="18" spans="1:40">
      <c r="A18" s="936" t="s">
        <v>378</v>
      </c>
      <c r="B18" s="666">
        <f>'Data Entry - CA2'!B18</f>
        <v>0</v>
      </c>
      <c r="C18" s="666">
        <f>'Data Entry - CA2'!C18</f>
        <v>0</v>
      </c>
      <c r="D18" s="666">
        <f>'Data Entry - CA2'!D18</f>
        <v>0</v>
      </c>
      <c r="E18" s="666">
        <f>'Data Entry - CA2'!E18</f>
        <v>0</v>
      </c>
      <c r="F18" s="666">
        <f>'Data Entry - CA2'!F18</f>
        <v>0</v>
      </c>
      <c r="G18" s="666">
        <f>'Data Entry - CA2'!G18</f>
        <v>0</v>
      </c>
      <c r="H18" s="667">
        <f t="shared" si="0"/>
        <v>0</v>
      </c>
      <c r="I18" s="666">
        <f>'Data Entry - CA2'!I18</f>
        <v>0</v>
      </c>
      <c r="J18" s="666">
        <f>'Data Entry - CA2'!J18</f>
        <v>0</v>
      </c>
      <c r="K18" s="668">
        <f t="shared" si="1"/>
        <v>0</v>
      </c>
      <c r="L18" s="669">
        <f t="shared" si="5"/>
        <v>0</v>
      </c>
      <c r="M18" s="669">
        <f t="shared" si="6"/>
        <v>0</v>
      </c>
      <c r="N18" s="669">
        <f t="shared" si="7"/>
        <v>0</v>
      </c>
      <c r="O18" s="669" t="e">
        <f t="shared" si="8"/>
        <v>#N/A</v>
      </c>
      <c r="P18" s="670" t="e">
        <f t="shared" si="2"/>
        <v>#N/A</v>
      </c>
      <c r="Q18" s="352">
        <f t="shared" si="9"/>
        <v>0</v>
      </c>
      <c r="R18" s="352">
        <f t="shared" si="10"/>
        <v>0</v>
      </c>
      <c r="S18" s="352">
        <f t="shared" si="11"/>
        <v>0</v>
      </c>
      <c r="T18" s="352" t="e">
        <f t="shared" si="12"/>
        <v>#N/A</v>
      </c>
      <c r="U18" s="667" t="e">
        <f t="shared" si="3"/>
        <v>#N/A</v>
      </c>
      <c r="V18" s="668" t="e">
        <f t="shared" si="13"/>
        <v>#N/A</v>
      </c>
      <c r="W18" s="668" t="e">
        <f t="shared" si="4"/>
        <v>#N/A</v>
      </c>
      <c r="X18" s="671" t="e">
        <f t="shared" si="14"/>
        <v>#N/A</v>
      </c>
      <c r="Y18" s="360" t="e">
        <f t="shared" si="15"/>
        <v>#N/A</v>
      </c>
      <c r="Z18" s="360">
        <f t="shared" si="16"/>
        <v>0</v>
      </c>
      <c r="AA18" s="360" t="e">
        <f t="shared" si="17"/>
        <v>#N/A</v>
      </c>
      <c r="AB18" s="360" t="e">
        <f t="shared" si="18"/>
        <v>#N/A</v>
      </c>
      <c r="AC18" s="99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</row>
    <row r="19" spans="1:40">
      <c r="A19" s="936" t="s">
        <v>379</v>
      </c>
      <c r="B19" s="666">
        <f>'Data Entry - CA2'!B19</f>
        <v>0</v>
      </c>
      <c r="C19" s="666">
        <f>'Data Entry - CA2'!C19</f>
        <v>0</v>
      </c>
      <c r="D19" s="666">
        <f>'Data Entry - CA2'!D19</f>
        <v>0</v>
      </c>
      <c r="E19" s="666">
        <f>'Data Entry - CA2'!E19</f>
        <v>0</v>
      </c>
      <c r="F19" s="666">
        <f>'Data Entry - CA2'!F19</f>
        <v>0</v>
      </c>
      <c r="G19" s="666">
        <f>'Data Entry - CA2'!G19</f>
        <v>0</v>
      </c>
      <c r="H19" s="667">
        <f t="shared" si="0"/>
        <v>0</v>
      </c>
      <c r="I19" s="666">
        <f>'Data Entry - CA2'!I19</f>
        <v>0</v>
      </c>
      <c r="J19" s="666">
        <f>'Data Entry - CA2'!J19</f>
        <v>0</v>
      </c>
      <c r="K19" s="668">
        <f t="shared" si="1"/>
        <v>0</v>
      </c>
      <c r="L19" s="669">
        <f t="shared" si="5"/>
        <v>0</v>
      </c>
      <c r="M19" s="669">
        <f t="shared" si="6"/>
        <v>0</v>
      </c>
      <c r="N19" s="669">
        <f t="shared" si="7"/>
        <v>0</v>
      </c>
      <c r="O19" s="669" t="e">
        <f t="shared" si="8"/>
        <v>#N/A</v>
      </c>
      <c r="P19" s="670" t="e">
        <f t="shared" si="2"/>
        <v>#N/A</v>
      </c>
      <c r="Q19" s="352">
        <f t="shared" si="9"/>
        <v>0</v>
      </c>
      <c r="R19" s="352">
        <f t="shared" si="10"/>
        <v>0</v>
      </c>
      <c r="S19" s="352">
        <f t="shared" si="11"/>
        <v>0</v>
      </c>
      <c r="T19" s="352" t="e">
        <f t="shared" si="12"/>
        <v>#N/A</v>
      </c>
      <c r="U19" s="667" t="e">
        <f t="shared" si="3"/>
        <v>#N/A</v>
      </c>
      <c r="V19" s="668" t="e">
        <f t="shared" si="13"/>
        <v>#N/A</v>
      </c>
      <c r="W19" s="668" t="e">
        <f t="shared" si="4"/>
        <v>#N/A</v>
      </c>
      <c r="X19" s="671" t="e">
        <f t="shared" si="14"/>
        <v>#N/A</v>
      </c>
      <c r="Y19" s="360" t="e">
        <f t="shared" si="15"/>
        <v>#N/A</v>
      </c>
      <c r="Z19" s="360">
        <f t="shared" si="16"/>
        <v>0</v>
      </c>
      <c r="AA19" s="360" t="e">
        <f t="shared" si="17"/>
        <v>#N/A</v>
      </c>
      <c r="AB19" s="360" t="e">
        <f t="shared" si="18"/>
        <v>#N/A</v>
      </c>
      <c r="AC19" s="99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</row>
    <row r="20" spans="1:40">
      <c r="A20" s="936" t="s">
        <v>380</v>
      </c>
      <c r="B20" s="666">
        <f>'Data Entry - CA2'!B20</f>
        <v>0</v>
      </c>
      <c r="C20" s="666">
        <f>'Data Entry - CA2'!C20</f>
        <v>0</v>
      </c>
      <c r="D20" s="666">
        <f>'Data Entry - CA2'!D20</f>
        <v>0</v>
      </c>
      <c r="E20" s="666">
        <f>'Data Entry - CA2'!E20</f>
        <v>0</v>
      </c>
      <c r="F20" s="666">
        <f>'Data Entry - CA2'!F20</f>
        <v>0</v>
      </c>
      <c r="G20" s="666">
        <f>'Data Entry - CA2'!G20</f>
        <v>0</v>
      </c>
      <c r="H20" s="667">
        <f t="shared" si="0"/>
        <v>0</v>
      </c>
      <c r="I20" s="666">
        <f>'Data Entry - CA2'!I20</f>
        <v>0</v>
      </c>
      <c r="J20" s="666">
        <f>'Data Entry - CA2'!J20</f>
        <v>0</v>
      </c>
      <c r="K20" s="668">
        <f t="shared" si="1"/>
        <v>0</v>
      </c>
      <c r="L20" s="669">
        <f t="shared" si="5"/>
        <v>0</v>
      </c>
      <c r="M20" s="669">
        <f t="shared" si="6"/>
        <v>0</v>
      </c>
      <c r="N20" s="669">
        <f t="shared" si="7"/>
        <v>0</v>
      </c>
      <c r="O20" s="669" t="e">
        <f t="shared" si="8"/>
        <v>#N/A</v>
      </c>
      <c r="P20" s="670" t="e">
        <f t="shared" si="2"/>
        <v>#N/A</v>
      </c>
      <c r="Q20" s="352">
        <f t="shared" si="9"/>
        <v>0</v>
      </c>
      <c r="R20" s="352">
        <f t="shared" si="10"/>
        <v>0</v>
      </c>
      <c r="S20" s="352">
        <f t="shared" si="11"/>
        <v>0</v>
      </c>
      <c r="T20" s="352" t="e">
        <f t="shared" si="12"/>
        <v>#N/A</v>
      </c>
      <c r="U20" s="667" t="e">
        <f t="shared" si="3"/>
        <v>#N/A</v>
      </c>
      <c r="V20" s="668" t="e">
        <f t="shared" si="13"/>
        <v>#N/A</v>
      </c>
      <c r="W20" s="668" t="e">
        <f t="shared" si="4"/>
        <v>#N/A</v>
      </c>
      <c r="X20" s="671" t="e">
        <f t="shared" si="14"/>
        <v>#N/A</v>
      </c>
      <c r="Y20" s="360" t="e">
        <f t="shared" si="15"/>
        <v>#N/A</v>
      </c>
      <c r="Z20" s="360">
        <f t="shared" si="16"/>
        <v>0</v>
      </c>
      <c r="AA20" s="360" t="e">
        <f t="shared" si="17"/>
        <v>#N/A</v>
      </c>
      <c r="AB20" s="360" t="e">
        <f t="shared" si="18"/>
        <v>#N/A</v>
      </c>
      <c r="AC20" s="99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</row>
    <row r="21" spans="1:40">
      <c r="A21" s="936" t="s">
        <v>381</v>
      </c>
      <c r="B21" s="666">
        <f>'Data Entry - CA2'!B21</f>
        <v>0</v>
      </c>
      <c r="C21" s="666">
        <f>'Data Entry - CA2'!C21</f>
        <v>0</v>
      </c>
      <c r="D21" s="666">
        <f>'Data Entry - CA2'!D21</f>
        <v>0</v>
      </c>
      <c r="E21" s="666">
        <f>'Data Entry - CA2'!E21</f>
        <v>0</v>
      </c>
      <c r="F21" s="666">
        <f>'Data Entry - CA2'!F21</f>
        <v>0</v>
      </c>
      <c r="G21" s="666">
        <f>'Data Entry - CA2'!G21</f>
        <v>0</v>
      </c>
      <c r="H21" s="667">
        <f t="shared" si="0"/>
        <v>0</v>
      </c>
      <c r="I21" s="666">
        <f>'Data Entry - CA2'!I21</f>
        <v>0</v>
      </c>
      <c r="J21" s="666">
        <f>'Data Entry - CA2'!J21</f>
        <v>0</v>
      </c>
      <c r="K21" s="668">
        <f t="shared" si="1"/>
        <v>0</v>
      </c>
      <c r="L21" s="669">
        <f t="shared" si="5"/>
        <v>0</v>
      </c>
      <c r="M21" s="669">
        <f t="shared" si="6"/>
        <v>0</v>
      </c>
      <c r="N21" s="669">
        <f t="shared" si="7"/>
        <v>0</v>
      </c>
      <c r="O21" s="669" t="e">
        <f t="shared" si="8"/>
        <v>#N/A</v>
      </c>
      <c r="P21" s="670" t="e">
        <f t="shared" si="2"/>
        <v>#N/A</v>
      </c>
      <c r="Q21" s="352">
        <f t="shared" si="9"/>
        <v>0</v>
      </c>
      <c r="R21" s="352">
        <f t="shared" si="10"/>
        <v>0</v>
      </c>
      <c r="S21" s="352">
        <f t="shared" si="11"/>
        <v>0</v>
      </c>
      <c r="T21" s="352" t="e">
        <f t="shared" si="12"/>
        <v>#N/A</v>
      </c>
      <c r="U21" s="667" t="e">
        <f t="shared" si="3"/>
        <v>#N/A</v>
      </c>
      <c r="V21" s="668" t="e">
        <f t="shared" si="13"/>
        <v>#N/A</v>
      </c>
      <c r="W21" s="668" t="e">
        <f t="shared" si="4"/>
        <v>#N/A</v>
      </c>
      <c r="X21" s="671" t="e">
        <f t="shared" si="14"/>
        <v>#N/A</v>
      </c>
      <c r="Y21" s="360" t="e">
        <f t="shared" si="15"/>
        <v>#N/A</v>
      </c>
      <c r="Z21" s="360">
        <f t="shared" si="16"/>
        <v>0</v>
      </c>
      <c r="AA21" s="360" t="e">
        <f t="shared" si="17"/>
        <v>#N/A</v>
      </c>
      <c r="AB21" s="360" t="e">
        <f t="shared" si="18"/>
        <v>#N/A</v>
      </c>
      <c r="AC21" s="99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</row>
    <row r="22" spans="1:40">
      <c r="A22" s="936" t="s">
        <v>382</v>
      </c>
      <c r="B22" s="666">
        <f>'Data Entry - CA2'!B22</f>
        <v>0</v>
      </c>
      <c r="C22" s="666">
        <f>'Data Entry - CA2'!C22</f>
        <v>0</v>
      </c>
      <c r="D22" s="666">
        <f>'Data Entry - CA2'!D22</f>
        <v>0</v>
      </c>
      <c r="E22" s="666">
        <f>'Data Entry - CA2'!E22</f>
        <v>0</v>
      </c>
      <c r="F22" s="666">
        <f>'Data Entry - CA2'!F22</f>
        <v>0</v>
      </c>
      <c r="G22" s="666">
        <f>'Data Entry - CA2'!G22</f>
        <v>0</v>
      </c>
      <c r="H22" s="667">
        <f t="shared" si="0"/>
        <v>0</v>
      </c>
      <c r="I22" s="666">
        <f>'Data Entry - CA2'!I22</f>
        <v>0</v>
      </c>
      <c r="J22" s="666">
        <f>'Data Entry - CA2'!J22</f>
        <v>0</v>
      </c>
      <c r="K22" s="668">
        <f t="shared" si="1"/>
        <v>0</v>
      </c>
      <c r="L22" s="669">
        <f t="shared" si="5"/>
        <v>0</v>
      </c>
      <c r="M22" s="669">
        <f t="shared" si="6"/>
        <v>0</v>
      </c>
      <c r="N22" s="669">
        <f t="shared" si="7"/>
        <v>0</v>
      </c>
      <c r="O22" s="669" t="e">
        <f t="shared" si="8"/>
        <v>#N/A</v>
      </c>
      <c r="P22" s="670" t="e">
        <f t="shared" si="2"/>
        <v>#N/A</v>
      </c>
      <c r="Q22" s="352">
        <f t="shared" si="9"/>
        <v>0</v>
      </c>
      <c r="R22" s="352">
        <f t="shared" si="10"/>
        <v>0</v>
      </c>
      <c r="S22" s="352">
        <f t="shared" si="11"/>
        <v>0</v>
      </c>
      <c r="T22" s="352" t="e">
        <f t="shared" si="12"/>
        <v>#N/A</v>
      </c>
      <c r="U22" s="667" t="e">
        <f t="shared" si="3"/>
        <v>#N/A</v>
      </c>
      <c r="V22" s="668" t="e">
        <f t="shared" si="13"/>
        <v>#N/A</v>
      </c>
      <c r="W22" s="668" t="e">
        <f t="shared" si="4"/>
        <v>#N/A</v>
      </c>
      <c r="X22" s="671" t="e">
        <f t="shared" si="14"/>
        <v>#N/A</v>
      </c>
      <c r="Y22" s="360" t="e">
        <f t="shared" si="15"/>
        <v>#N/A</v>
      </c>
      <c r="Z22" s="360">
        <f t="shared" si="16"/>
        <v>0</v>
      </c>
      <c r="AA22" s="360" t="e">
        <f t="shared" si="17"/>
        <v>#N/A</v>
      </c>
      <c r="AB22" s="360" t="e">
        <f t="shared" si="18"/>
        <v>#N/A</v>
      </c>
      <c r="AC22" s="99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</row>
    <row r="23" spans="1:40">
      <c r="A23" s="936" t="s">
        <v>383</v>
      </c>
      <c r="B23" s="666">
        <f>'Data Entry - CA2'!B23</f>
        <v>0</v>
      </c>
      <c r="C23" s="666">
        <f>'Data Entry - CA2'!C23</f>
        <v>0</v>
      </c>
      <c r="D23" s="666">
        <f>'Data Entry - CA2'!D23</f>
        <v>0</v>
      </c>
      <c r="E23" s="666">
        <f>'Data Entry - CA2'!E23</f>
        <v>0</v>
      </c>
      <c r="F23" s="666">
        <f>'Data Entry - CA2'!F23</f>
        <v>0</v>
      </c>
      <c r="G23" s="666">
        <f>'Data Entry - CA2'!G23</f>
        <v>0</v>
      </c>
      <c r="H23" s="667">
        <f t="shared" si="0"/>
        <v>0</v>
      </c>
      <c r="I23" s="666">
        <f>'Data Entry - CA2'!I23</f>
        <v>0</v>
      </c>
      <c r="J23" s="666">
        <f>'Data Entry - CA2'!J23</f>
        <v>0</v>
      </c>
      <c r="K23" s="668">
        <f t="shared" si="1"/>
        <v>0</v>
      </c>
      <c r="L23" s="669">
        <f t="shared" si="5"/>
        <v>0</v>
      </c>
      <c r="M23" s="669">
        <f t="shared" si="6"/>
        <v>0</v>
      </c>
      <c r="N23" s="669">
        <f t="shared" si="7"/>
        <v>0</v>
      </c>
      <c r="O23" s="669" t="e">
        <f t="shared" si="8"/>
        <v>#N/A</v>
      </c>
      <c r="P23" s="670" t="e">
        <f t="shared" si="2"/>
        <v>#N/A</v>
      </c>
      <c r="Q23" s="352">
        <f t="shared" si="9"/>
        <v>0</v>
      </c>
      <c r="R23" s="352">
        <f t="shared" si="10"/>
        <v>0</v>
      </c>
      <c r="S23" s="352">
        <f t="shared" si="11"/>
        <v>0</v>
      </c>
      <c r="T23" s="352" t="e">
        <f t="shared" si="12"/>
        <v>#N/A</v>
      </c>
      <c r="U23" s="667" t="e">
        <f t="shared" si="3"/>
        <v>#N/A</v>
      </c>
      <c r="V23" s="668" t="e">
        <f t="shared" si="13"/>
        <v>#N/A</v>
      </c>
      <c r="W23" s="668" t="e">
        <f t="shared" si="4"/>
        <v>#N/A</v>
      </c>
      <c r="X23" s="671" t="e">
        <f t="shared" si="14"/>
        <v>#N/A</v>
      </c>
      <c r="Y23" s="360" t="e">
        <f t="shared" si="15"/>
        <v>#N/A</v>
      </c>
      <c r="Z23" s="360">
        <f t="shared" si="16"/>
        <v>0</v>
      </c>
      <c r="AA23" s="360" t="e">
        <f t="shared" si="17"/>
        <v>#N/A</v>
      </c>
      <c r="AB23" s="360" t="e">
        <f t="shared" si="18"/>
        <v>#N/A</v>
      </c>
      <c r="AC23" s="99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</row>
    <row r="24" spans="1:40">
      <c r="A24" s="936" t="s">
        <v>384</v>
      </c>
      <c r="B24" s="666">
        <f>'Data Entry - CA2'!B24</f>
        <v>0</v>
      </c>
      <c r="C24" s="666">
        <f>'Data Entry - CA2'!C24</f>
        <v>0</v>
      </c>
      <c r="D24" s="666">
        <f>'Data Entry - CA2'!D24</f>
        <v>0</v>
      </c>
      <c r="E24" s="666">
        <f>'Data Entry - CA2'!E24</f>
        <v>0</v>
      </c>
      <c r="F24" s="666">
        <f>'Data Entry - CA2'!F24</f>
        <v>0</v>
      </c>
      <c r="G24" s="666">
        <f>'Data Entry - CA2'!G24</f>
        <v>0</v>
      </c>
      <c r="H24" s="667">
        <f t="shared" si="0"/>
        <v>0</v>
      </c>
      <c r="I24" s="666">
        <f>'Data Entry - CA2'!I24</f>
        <v>0</v>
      </c>
      <c r="J24" s="666">
        <f>'Data Entry - CA2'!J24</f>
        <v>0</v>
      </c>
      <c r="K24" s="668">
        <f t="shared" si="1"/>
        <v>0</v>
      </c>
      <c r="L24" s="669">
        <f t="shared" si="5"/>
        <v>0</v>
      </c>
      <c r="M24" s="669">
        <f t="shared" si="6"/>
        <v>0</v>
      </c>
      <c r="N24" s="669">
        <f t="shared" si="7"/>
        <v>0</v>
      </c>
      <c r="O24" s="669" t="e">
        <f t="shared" si="8"/>
        <v>#N/A</v>
      </c>
      <c r="P24" s="670" t="e">
        <f t="shared" si="2"/>
        <v>#N/A</v>
      </c>
      <c r="Q24" s="352">
        <f t="shared" si="9"/>
        <v>0</v>
      </c>
      <c r="R24" s="352">
        <f t="shared" si="10"/>
        <v>0</v>
      </c>
      <c r="S24" s="352">
        <f t="shared" si="11"/>
        <v>0</v>
      </c>
      <c r="T24" s="352" t="e">
        <f t="shared" si="12"/>
        <v>#N/A</v>
      </c>
      <c r="U24" s="667" t="e">
        <f t="shared" si="3"/>
        <v>#N/A</v>
      </c>
      <c r="V24" s="668" t="e">
        <f t="shared" si="13"/>
        <v>#N/A</v>
      </c>
      <c r="W24" s="668" t="e">
        <f t="shared" si="4"/>
        <v>#N/A</v>
      </c>
      <c r="X24" s="671" t="e">
        <f t="shared" si="14"/>
        <v>#N/A</v>
      </c>
      <c r="Y24" s="360" t="e">
        <f t="shared" si="15"/>
        <v>#N/A</v>
      </c>
      <c r="Z24" s="360">
        <f t="shared" si="16"/>
        <v>0</v>
      </c>
      <c r="AA24" s="360" t="e">
        <f t="shared" si="17"/>
        <v>#N/A</v>
      </c>
      <c r="AB24" s="360" t="e">
        <f t="shared" si="18"/>
        <v>#N/A</v>
      </c>
      <c r="AC24" s="99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</row>
    <row r="25" spans="1:40">
      <c r="A25" s="936" t="s">
        <v>385</v>
      </c>
      <c r="B25" s="666">
        <f>'Data Entry - CA2'!B25</f>
        <v>0</v>
      </c>
      <c r="C25" s="666">
        <f>'Data Entry - CA2'!C25</f>
        <v>0</v>
      </c>
      <c r="D25" s="666">
        <f>'Data Entry - CA2'!D25</f>
        <v>0</v>
      </c>
      <c r="E25" s="666">
        <f>'Data Entry - CA2'!E25</f>
        <v>0</v>
      </c>
      <c r="F25" s="666">
        <f>'Data Entry - CA2'!F25</f>
        <v>0</v>
      </c>
      <c r="G25" s="666">
        <f>'Data Entry - CA2'!G25</f>
        <v>0</v>
      </c>
      <c r="H25" s="667">
        <f t="shared" si="0"/>
        <v>0</v>
      </c>
      <c r="I25" s="666">
        <f>'Data Entry - CA2'!I25</f>
        <v>0</v>
      </c>
      <c r="J25" s="666">
        <f>'Data Entry - CA2'!J25</f>
        <v>0</v>
      </c>
      <c r="K25" s="668">
        <f t="shared" si="1"/>
        <v>0</v>
      </c>
      <c r="L25" s="669">
        <f t="shared" si="5"/>
        <v>0</v>
      </c>
      <c r="M25" s="669">
        <f t="shared" si="6"/>
        <v>0</v>
      </c>
      <c r="N25" s="669">
        <f t="shared" si="7"/>
        <v>0</v>
      </c>
      <c r="O25" s="669" t="e">
        <f t="shared" si="8"/>
        <v>#N/A</v>
      </c>
      <c r="P25" s="670" t="e">
        <f t="shared" si="2"/>
        <v>#N/A</v>
      </c>
      <c r="Q25" s="352">
        <f t="shared" si="9"/>
        <v>0</v>
      </c>
      <c r="R25" s="352">
        <f t="shared" si="10"/>
        <v>0</v>
      </c>
      <c r="S25" s="352">
        <f t="shared" si="11"/>
        <v>0</v>
      </c>
      <c r="T25" s="352" t="e">
        <f t="shared" si="12"/>
        <v>#N/A</v>
      </c>
      <c r="U25" s="667" t="e">
        <f t="shared" si="3"/>
        <v>#N/A</v>
      </c>
      <c r="V25" s="668" t="e">
        <f t="shared" si="13"/>
        <v>#N/A</v>
      </c>
      <c r="W25" s="668" t="e">
        <f t="shared" si="4"/>
        <v>#N/A</v>
      </c>
      <c r="X25" s="671" t="e">
        <f t="shared" si="14"/>
        <v>#N/A</v>
      </c>
      <c r="Y25" s="360" t="e">
        <f t="shared" si="15"/>
        <v>#N/A</v>
      </c>
      <c r="Z25" s="360">
        <f t="shared" si="16"/>
        <v>0</v>
      </c>
      <c r="AA25" s="360" t="e">
        <f t="shared" si="17"/>
        <v>#N/A</v>
      </c>
      <c r="AB25" s="360" t="e">
        <f t="shared" si="18"/>
        <v>#N/A</v>
      </c>
      <c r="AC25" s="99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</row>
    <row r="26" spans="1:40">
      <c r="A26" s="936" t="s">
        <v>386</v>
      </c>
      <c r="B26" s="666">
        <f>'Data Entry - CA2'!B26</f>
        <v>0</v>
      </c>
      <c r="C26" s="666">
        <f>'Data Entry - CA2'!C26</f>
        <v>0</v>
      </c>
      <c r="D26" s="666">
        <f>'Data Entry - CA2'!D26</f>
        <v>0</v>
      </c>
      <c r="E26" s="666">
        <f>'Data Entry - CA2'!E26</f>
        <v>0</v>
      </c>
      <c r="F26" s="666">
        <f>'Data Entry - CA2'!F26</f>
        <v>0</v>
      </c>
      <c r="G26" s="666">
        <f>'Data Entry - CA2'!G26</f>
        <v>0</v>
      </c>
      <c r="H26" s="667">
        <f t="shared" si="0"/>
        <v>0</v>
      </c>
      <c r="I26" s="666">
        <f>'Data Entry - CA2'!I26</f>
        <v>0</v>
      </c>
      <c r="J26" s="666">
        <f>'Data Entry - CA2'!J26</f>
        <v>0</v>
      </c>
      <c r="K26" s="668">
        <f t="shared" si="1"/>
        <v>0</v>
      </c>
      <c r="L26" s="669">
        <f t="shared" si="5"/>
        <v>0</v>
      </c>
      <c r="M26" s="669">
        <f t="shared" si="6"/>
        <v>0</v>
      </c>
      <c r="N26" s="669">
        <f t="shared" si="7"/>
        <v>0</v>
      </c>
      <c r="O26" s="669" t="e">
        <f t="shared" si="8"/>
        <v>#N/A</v>
      </c>
      <c r="P26" s="670" t="e">
        <f t="shared" si="2"/>
        <v>#N/A</v>
      </c>
      <c r="Q26" s="352">
        <f t="shared" si="9"/>
        <v>0</v>
      </c>
      <c r="R26" s="352">
        <f t="shared" si="10"/>
        <v>0</v>
      </c>
      <c r="S26" s="352">
        <f t="shared" si="11"/>
        <v>0</v>
      </c>
      <c r="T26" s="352" t="e">
        <f t="shared" si="12"/>
        <v>#N/A</v>
      </c>
      <c r="U26" s="667" t="e">
        <f t="shared" si="3"/>
        <v>#N/A</v>
      </c>
      <c r="V26" s="668" t="e">
        <f t="shared" si="13"/>
        <v>#N/A</v>
      </c>
      <c r="W26" s="668" t="e">
        <f t="shared" si="4"/>
        <v>#N/A</v>
      </c>
      <c r="X26" s="671" t="e">
        <f t="shared" si="14"/>
        <v>#N/A</v>
      </c>
      <c r="Y26" s="360" t="e">
        <f t="shared" si="15"/>
        <v>#N/A</v>
      </c>
      <c r="Z26" s="360">
        <f t="shared" si="16"/>
        <v>0</v>
      </c>
      <c r="AA26" s="360" t="e">
        <f t="shared" si="17"/>
        <v>#N/A</v>
      </c>
      <c r="AB26" s="360" t="e">
        <f t="shared" si="18"/>
        <v>#N/A</v>
      </c>
      <c r="AC26" s="99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</row>
    <row r="27" spans="1:40">
      <c r="A27" s="936" t="s">
        <v>387</v>
      </c>
      <c r="B27" s="666">
        <f>'Data Entry - CA2'!B27</f>
        <v>0</v>
      </c>
      <c r="C27" s="666">
        <f>'Data Entry - CA2'!C27</f>
        <v>0</v>
      </c>
      <c r="D27" s="666">
        <f>'Data Entry - CA2'!D27</f>
        <v>0</v>
      </c>
      <c r="E27" s="666">
        <f>'Data Entry - CA2'!E27</f>
        <v>0</v>
      </c>
      <c r="F27" s="666">
        <f>'Data Entry - CA2'!F27</f>
        <v>0</v>
      </c>
      <c r="G27" s="666">
        <f>'Data Entry - CA2'!G27</f>
        <v>0</v>
      </c>
      <c r="H27" s="667">
        <f t="shared" si="0"/>
        <v>0</v>
      </c>
      <c r="I27" s="666">
        <f>'Data Entry - CA2'!I27</f>
        <v>0</v>
      </c>
      <c r="J27" s="666">
        <f>'Data Entry - CA2'!J27</f>
        <v>0</v>
      </c>
      <c r="K27" s="668">
        <f t="shared" si="1"/>
        <v>0</v>
      </c>
      <c r="L27" s="669">
        <f t="shared" si="5"/>
        <v>0</v>
      </c>
      <c r="M27" s="669">
        <f t="shared" si="6"/>
        <v>0</v>
      </c>
      <c r="N27" s="669">
        <f t="shared" si="7"/>
        <v>0</v>
      </c>
      <c r="O27" s="669" t="e">
        <f t="shared" si="8"/>
        <v>#N/A</v>
      </c>
      <c r="P27" s="670" t="e">
        <f t="shared" si="2"/>
        <v>#N/A</v>
      </c>
      <c r="Q27" s="352">
        <f t="shared" si="9"/>
        <v>0</v>
      </c>
      <c r="R27" s="352">
        <f t="shared" si="10"/>
        <v>0</v>
      </c>
      <c r="S27" s="352">
        <f t="shared" si="11"/>
        <v>0</v>
      </c>
      <c r="T27" s="352" t="e">
        <f t="shared" si="12"/>
        <v>#N/A</v>
      </c>
      <c r="U27" s="667" t="e">
        <f t="shared" si="3"/>
        <v>#N/A</v>
      </c>
      <c r="V27" s="668" t="e">
        <f t="shared" si="13"/>
        <v>#N/A</v>
      </c>
      <c r="W27" s="668" t="e">
        <f t="shared" si="4"/>
        <v>#N/A</v>
      </c>
      <c r="X27" s="671" t="e">
        <f t="shared" si="14"/>
        <v>#N/A</v>
      </c>
      <c r="Y27" s="360" t="e">
        <f t="shared" si="15"/>
        <v>#N/A</v>
      </c>
      <c r="Z27" s="360">
        <f t="shared" si="16"/>
        <v>0</v>
      </c>
      <c r="AA27" s="360" t="e">
        <f t="shared" si="17"/>
        <v>#N/A</v>
      </c>
      <c r="AB27" s="360" t="e">
        <f t="shared" si="18"/>
        <v>#N/A</v>
      </c>
      <c r="AC27" s="99"/>
      <c r="AD27" s="100"/>
      <c r="AE27" s="100"/>
      <c r="AF27" s="100"/>
      <c r="AG27" s="100"/>
      <c r="AH27" s="100"/>
      <c r="AI27" s="100"/>
      <c r="AJ27" s="100"/>
      <c r="AK27" s="100"/>
      <c r="AL27" s="100"/>
      <c r="AM27" s="100"/>
      <c r="AN27" s="100"/>
    </row>
    <row r="28" spans="1:40">
      <c r="A28" s="936" t="s">
        <v>388</v>
      </c>
      <c r="B28" s="666">
        <f>'Data Entry - CA2'!B28</f>
        <v>0</v>
      </c>
      <c r="C28" s="666">
        <f>'Data Entry - CA2'!C28</f>
        <v>0</v>
      </c>
      <c r="D28" s="666">
        <f>'Data Entry - CA2'!D28</f>
        <v>0</v>
      </c>
      <c r="E28" s="666">
        <f>'Data Entry - CA2'!E28</f>
        <v>0</v>
      </c>
      <c r="F28" s="666">
        <f>'Data Entry - CA2'!F28</f>
        <v>0</v>
      </c>
      <c r="G28" s="666">
        <f>'Data Entry - CA2'!G28</f>
        <v>0</v>
      </c>
      <c r="H28" s="667">
        <f t="shared" si="0"/>
        <v>0</v>
      </c>
      <c r="I28" s="666">
        <f>'Data Entry - CA2'!I28</f>
        <v>0</v>
      </c>
      <c r="J28" s="666">
        <f>'Data Entry - CA2'!J28</f>
        <v>0</v>
      </c>
      <c r="K28" s="668">
        <f t="shared" si="1"/>
        <v>0</v>
      </c>
      <c r="L28" s="669">
        <f t="shared" si="5"/>
        <v>0</v>
      </c>
      <c r="M28" s="669">
        <f t="shared" si="6"/>
        <v>0</v>
      </c>
      <c r="N28" s="669">
        <f t="shared" si="7"/>
        <v>0</v>
      </c>
      <c r="O28" s="669" t="e">
        <f t="shared" si="8"/>
        <v>#N/A</v>
      </c>
      <c r="P28" s="670" t="e">
        <f t="shared" si="2"/>
        <v>#N/A</v>
      </c>
      <c r="Q28" s="352">
        <f t="shared" si="9"/>
        <v>0</v>
      </c>
      <c r="R28" s="352">
        <f t="shared" si="10"/>
        <v>0</v>
      </c>
      <c r="S28" s="352">
        <f t="shared" si="11"/>
        <v>0</v>
      </c>
      <c r="T28" s="352" t="e">
        <f t="shared" si="12"/>
        <v>#N/A</v>
      </c>
      <c r="U28" s="667" t="e">
        <f t="shared" si="3"/>
        <v>#N/A</v>
      </c>
      <c r="V28" s="668" t="e">
        <f t="shared" si="13"/>
        <v>#N/A</v>
      </c>
      <c r="W28" s="668" t="e">
        <f t="shared" si="4"/>
        <v>#N/A</v>
      </c>
      <c r="X28" s="671" t="e">
        <f t="shared" si="14"/>
        <v>#N/A</v>
      </c>
      <c r="Y28" s="360" t="e">
        <f t="shared" si="15"/>
        <v>#N/A</v>
      </c>
      <c r="Z28" s="360">
        <f t="shared" si="16"/>
        <v>0</v>
      </c>
      <c r="AA28" s="360" t="e">
        <f t="shared" si="17"/>
        <v>#N/A</v>
      </c>
      <c r="AB28" s="360" t="e">
        <f t="shared" si="18"/>
        <v>#N/A</v>
      </c>
      <c r="AC28" s="99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</row>
    <row r="29" spans="1:40">
      <c r="A29" s="936" t="s">
        <v>389</v>
      </c>
      <c r="B29" s="666">
        <f>'Data Entry - CA2'!B29</f>
        <v>0</v>
      </c>
      <c r="C29" s="666">
        <f>'Data Entry - CA2'!C29</f>
        <v>0</v>
      </c>
      <c r="D29" s="666">
        <f>'Data Entry - CA2'!D29</f>
        <v>0</v>
      </c>
      <c r="E29" s="666">
        <f>'Data Entry - CA2'!E29</f>
        <v>0</v>
      </c>
      <c r="F29" s="666">
        <f>'Data Entry - CA2'!F29</f>
        <v>0</v>
      </c>
      <c r="G29" s="666">
        <f>'Data Entry - CA2'!G29</f>
        <v>0</v>
      </c>
      <c r="H29" s="667">
        <f t="shared" si="0"/>
        <v>0</v>
      </c>
      <c r="I29" s="666">
        <f>'Data Entry - CA2'!I29</f>
        <v>0</v>
      </c>
      <c r="J29" s="666">
        <f>'Data Entry - CA2'!J29</f>
        <v>0</v>
      </c>
      <c r="K29" s="668">
        <f t="shared" si="1"/>
        <v>0</v>
      </c>
      <c r="L29" s="669">
        <f t="shared" si="5"/>
        <v>0</v>
      </c>
      <c r="M29" s="669">
        <f t="shared" si="6"/>
        <v>0</v>
      </c>
      <c r="N29" s="669">
        <f t="shared" si="7"/>
        <v>0</v>
      </c>
      <c r="O29" s="669" t="e">
        <f t="shared" si="8"/>
        <v>#N/A</v>
      </c>
      <c r="P29" s="670" t="e">
        <f t="shared" si="2"/>
        <v>#N/A</v>
      </c>
      <c r="Q29" s="352">
        <f t="shared" si="9"/>
        <v>0</v>
      </c>
      <c r="R29" s="352">
        <f t="shared" si="10"/>
        <v>0</v>
      </c>
      <c r="S29" s="352">
        <f t="shared" si="11"/>
        <v>0</v>
      </c>
      <c r="T29" s="352" t="e">
        <f t="shared" si="12"/>
        <v>#N/A</v>
      </c>
      <c r="U29" s="667" t="e">
        <f t="shared" si="3"/>
        <v>#N/A</v>
      </c>
      <c r="V29" s="668" t="e">
        <f t="shared" si="13"/>
        <v>#N/A</v>
      </c>
      <c r="W29" s="668" t="e">
        <f t="shared" si="4"/>
        <v>#N/A</v>
      </c>
      <c r="X29" s="671" t="e">
        <f t="shared" si="14"/>
        <v>#N/A</v>
      </c>
      <c r="Y29" s="360" t="e">
        <f t="shared" si="15"/>
        <v>#N/A</v>
      </c>
      <c r="Z29" s="360">
        <f t="shared" si="16"/>
        <v>0</v>
      </c>
      <c r="AA29" s="360" t="e">
        <f t="shared" si="17"/>
        <v>#N/A</v>
      </c>
      <c r="AB29" s="360" t="e">
        <f t="shared" si="18"/>
        <v>#N/A</v>
      </c>
      <c r="AC29" s="99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</row>
    <row r="30" spans="1:40">
      <c r="A30" s="936" t="s">
        <v>390</v>
      </c>
      <c r="B30" s="666">
        <f>'Data Entry - CA2'!B30</f>
        <v>0</v>
      </c>
      <c r="C30" s="666">
        <f>'Data Entry - CA2'!C30</f>
        <v>0</v>
      </c>
      <c r="D30" s="666">
        <f>'Data Entry - CA2'!D30</f>
        <v>0</v>
      </c>
      <c r="E30" s="666">
        <f>'Data Entry - CA2'!E30</f>
        <v>0</v>
      </c>
      <c r="F30" s="666">
        <f>'Data Entry - CA2'!F30</f>
        <v>0</v>
      </c>
      <c r="G30" s="666">
        <f>'Data Entry - CA2'!G30</f>
        <v>0</v>
      </c>
      <c r="H30" s="667">
        <f t="shared" si="0"/>
        <v>0</v>
      </c>
      <c r="I30" s="666">
        <f>'Data Entry - CA2'!I30</f>
        <v>0</v>
      </c>
      <c r="J30" s="666">
        <f>'Data Entry - CA2'!J30</f>
        <v>0</v>
      </c>
      <c r="K30" s="668">
        <f t="shared" si="1"/>
        <v>0</v>
      </c>
      <c r="L30" s="669">
        <f t="shared" si="5"/>
        <v>0</v>
      </c>
      <c r="M30" s="669">
        <f t="shared" si="6"/>
        <v>0</v>
      </c>
      <c r="N30" s="669">
        <f t="shared" si="7"/>
        <v>0</v>
      </c>
      <c r="O30" s="669" t="e">
        <f t="shared" si="8"/>
        <v>#N/A</v>
      </c>
      <c r="P30" s="670" t="e">
        <f t="shared" si="2"/>
        <v>#N/A</v>
      </c>
      <c r="Q30" s="352">
        <f t="shared" si="9"/>
        <v>0</v>
      </c>
      <c r="R30" s="352">
        <f t="shared" si="10"/>
        <v>0</v>
      </c>
      <c r="S30" s="352">
        <f t="shared" si="11"/>
        <v>0</v>
      </c>
      <c r="T30" s="352" t="e">
        <f t="shared" si="12"/>
        <v>#N/A</v>
      </c>
      <c r="U30" s="667" t="e">
        <f t="shared" si="3"/>
        <v>#N/A</v>
      </c>
      <c r="V30" s="668" t="e">
        <f t="shared" si="13"/>
        <v>#N/A</v>
      </c>
      <c r="W30" s="668" t="e">
        <f t="shared" si="4"/>
        <v>#N/A</v>
      </c>
      <c r="X30" s="671" t="e">
        <f t="shared" si="14"/>
        <v>#N/A</v>
      </c>
      <c r="Y30" s="360" t="e">
        <f t="shared" si="15"/>
        <v>#N/A</v>
      </c>
      <c r="Z30" s="360">
        <f t="shared" si="16"/>
        <v>0</v>
      </c>
      <c r="AA30" s="360" t="e">
        <f t="shared" si="17"/>
        <v>#N/A</v>
      </c>
      <c r="AB30" s="360" t="e">
        <f t="shared" si="18"/>
        <v>#N/A</v>
      </c>
      <c r="AC30" s="99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</row>
    <row r="31" spans="1:40">
      <c r="A31" s="936" t="s">
        <v>391</v>
      </c>
      <c r="B31" s="666">
        <f>'Data Entry - CA2'!B31</f>
        <v>0</v>
      </c>
      <c r="C31" s="666">
        <f>'Data Entry - CA2'!C31</f>
        <v>0</v>
      </c>
      <c r="D31" s="666">
        <f>'Data Entry - CA2'!D31</f>
        <v>0</v>
      </c>
      <c r="E31" s="666">
        <f>'Data Entry - CA2'!E31</f>
        <v>0</v>
      </c>
      <c r="F31" s="666">
        <f>'Data Entry - CA2'!F31</f>
        <v>0</v>
      </c>
      <c r="G31" s="666">
        <f>'Data Entry - CA2'!G31</f>
        <v>0</v>
      </c>
      <c r="H31" s="667">
        <f t="shared" si="0"/>
        <v>0</v>
      </c>
      <c r="I31" s="666">
        <f>'Data Entry - CA2'!I31</f>
        <v>0</v>
      </c>
      <c r="J31" s="666">
        <f>'Data Entry - CA2'!J31</f>
        <v>0</v>
      </c>
      <c r="K31" s="668">
        <f t="shared" si="1"/>
        <v>0</v>
      </c>
      <c r="L31" s="669">
        <f t="shared" si="5"/>
        <v>0</v>
      </c>
      <c r="M31" s="669">
        <f t="shared" si="6"/>
        <v>0</v>
      </c>
      <c r="N31" s="669">
        <f t="shared" si="7"/>
        <v>0</v>
      </c>
      <c r="O31" s="669" t="e">
        <f t="shared" si="8"/>
        <v>#N/A</v>
      </c>
      <c r="P31" s="670" t="e">
        <f t="shared" si="2"/>
        <v>#N/A</v>
      </c>
      <c r="Q31" s="352">
        <f t="shared" si="9"/>
        <v>0</v>
      </c>
      <c r="R31" s="352">
        <f t="shared" si="10"/>
        <v>0</v>
      </c>
      <c r="S31" s="352">
        <f t="shared" si="11"/>
        <v>0</v>
      </c>
      <c r="T31" s="352" t="e">
        <f t="shared" si="12"/>
        <v>#N/A</v>
      </c>
      <c r="U31" s="667" t="e">
        <f t="shared" si="3"/>
        <v>#N/A</v>
      </c>
      <c r="V31" s="668" t="e">
        <f t="shared" si="13"/>
        <v>#N/A</v>
      </c>
      <c r="W31" s="668" t="e">
        <f t="shared" si="4"/>
        <v>#N/A</v>
      </c>
      <c r="X31" s="671" t="e">
        <f t="shared" si="14"/>
        <v>#N/A</v>
      </c>
      <c r="Y31" s="360" t="e">
        <f t="shared" si="15"/>
        <v>#N/A</v>
      </c>
      <c r="Z31" s="360">
        <f t="shared" si="16"/>
        <v>0</v>
      </c>
      <c r="AA31" s="360" t="e">
        <f t="shared" si="17"/>
        <v>#N/A</v>
      </c>
      <c r="AB31" s="360" t="e">
        <f t="shared" si="18"/>
        <v>#N/A</v>
      </c>
      <c r="AC31" s="99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</row>
    <row r="32" spans="1:40">
      <c r="A32" s="936" t="s">
        <v>392</v>
      </c>
      <c r="B32" s="666">
        <f>'Data Entry - CA2'!B32</f>
        <v>0</v>
      </c>
      <c r="C32" s="666">
        <f>'Data Entry - CA2'!C32</f>
        <v>0</v>
      </c>
      <c r="D32" s="666">
        <f>'Data Entry - CA2'!D32</f>
        <v>0</v>
      </c>
      <c r="E32" s="666">
        <f>'Data Entry - CA2'!E32</f>
        <v>0</v>
      </c>
      <c r="F32" s="666">
        <f>'Data Entry - CA2'!F32</f>
        <v>0</v>
      </c>
      <c r="G32" s="666">
        <f>'Data Entry - CA2'!G32</f>
        <v>0</v>
      </c>
      <c r="H32" s="667">
        <f t="shared" si="0"/>
        <v>0</v>
      </c>
      <c r="I32" s="666">
        <f>'Data Entry - CA2'!I32</f>
        <v>0</v>
      </c>
      <c r="J32" s="666">
        <f>'Data Entry - CA2'!J32</f>
        <v>0</v>
      </c>
      <c r="K32" s="668">
        <f t="shared" si="1"/>
        <v>0</v>
      </c>
      <c r="L32" s="669">
        <f>IF($E$326=0,0,+E240+ROUND((E240/($E$326-$E$308)*$E$329),0))</f>
        <v>0</v>
      </c>
      <c r="M32" s="669">
        <f t="shared" si="6"/>
        <v>0</v>
      </c>
      <c r="N32" s="669">
        <f t="shared" si="7"/>
        <v>0</v>
      </c>
      <c r="O32" s="669" t="e">
        <f t="shared" si="8"/>
        <v>#N/A</v>
      </c>
      <c r="P32" s="670" t="e">
        <f t="shared" si="2"/>
        <v>#N/A</v>
      </c>
      <c r="Q32" s="352">
        <f t="shared" si="9"/>
        <v>0</v>
      </c>
      <c r="R32" s="352">
        <f t="shared" si="10"/>
        <v>0</v>
      </c>
      <c r="S32" s="352">
        <f t="shared" si="11"/>
        <v>0</v>
      </c>
      <c r="T32" s="352" t="e">
        <f t="shared" si="12"/>
        <v>#N/A</v>
      </c>
      <c r="U32" s="667" t="e">
        <f t="shared" si="3"/>
        <v>#N/A</v>
      </c>
      <c r="V32" s="668" t="e">
        <f t="shared" si="13"/>
        <v>#N/A</v>
      </c>
      <c r="W32" s="668" t="e">
        <f t="shared" si="4"/>
        <v>#N/A</v>
      </c>
      <c r="X32" s="671" t="e">
        <f t="shared" si="14"/>
        <v>#N/A</v>
      </c>
      <c r="Y32" s="360" t="e">
        <f t="shared" si="15"/>
        <v>#N/A</v>
      </c>
      <c r="Z32" s="360">
        <f t="shared" si="16"/>
        <v>0</v>
      </c>
      <c r="AA32" s="360" t="e">
        <f t="shared" si="17"/>
        <v>#N/A</v>
      </c>
      <c r="AB32" s="360" t="e">
        <f t="shared" si="18"/>
        <v>#N/A</v>
      </c>
      <c r="AC32" s="99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</row>
    <row r="33" spans="1:40" ht="15.75">
      <c r="A33" s="127"/>
      <c r="B33" s="672" t="s">
        <v>141</v>
      </c>
      <c r="C33" s="672" t="s">
        <v>141</v>
      </c>
      <c r="D33" s="672" t="s">
        <v>141</v>
      </c>
      <c r="E33" s="672" t="s">
        <v>141</v>
      </c>
      <c r="F33" s="672" t="s">
        <v>141</v>
      </c>
      <c r="G33" s="672" t="s">
        <v>141</v>
      </c>
      <c r="H33" s="672"/>
      <c r="I33" s="672" t="s">
        <v>141</v>
      </c>
      <c r="J33" s="672" t="s">
        <v>141</v>
      </c>
      <c r="K33" s="308"/>
      <c r="L33" s="673"/>
      <c r="M33" s="673"/>
      <c r="N33" s="673"/>
      <c r="O33" s="673"/>
      <c r="P33" s="673"/>
      <c r="Q33" s="674"/>
      <c r="R33" s="674"/>
      <c r="S33" s="674"/>
      <c r="T33" s="674"/>
      <c r="U33" s="674"/>
      <c r="V33" s="675"/>
      <c r="W33" s="676"/>
      <c r="X33" s="677"/>
      <c r="Y33" s="678"/>
      <c r="Z33" s="679"/>
      <c r="AA33" s="679"/>
      <c r="AB33" s="679"/>
      <c r="AC33" s="99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</row>
    <row r="34" spans="1:40" ht="15.75">
      <c r="A34" s="507" t="s">
        <v>284</v>
      </c>
      <c r="B34" s="680">
        <f t="shared" ref="B34:V34" si="19">SUM(B9:B32)</f>
        <v>0</v>
      </c>
      <c r="C34" s="680">
        <f t="shared" si="19"/>
        <v>0</v>
      </c>
      <c r="D34" s="680">
        <f t="shared" si="19"/>
        <v>0</v>
      </c>
      <c r="E34" s="680">
        <f t="shared" si="19"/>
        <v>0</v>
      </c>
      <c r="F34" s="680">
        <f t="shared" si="19"/>
        <v>0</v>
      </c>
      <c r="G34" s="680">
        <f t="shared" si="19"/>
        <v>0</v>
      </c>
      <c r="H34" s="680">
        <f t="shared" si="19"/>
        <v>0</v>
      </c>
      <c r="I34" s="680">
        <f t="shared" si="19"/>
        <v>0</v>
      </c>
      <c r="J34" s="680">
        <f t="shared" si="19"/>
        <v>0</v>
      </c>
      <c r="K34" s="681">
        <f t="shared" si="19"/>
        <v>0</v>
      </c>
      <c r="L34" s="682">
        <f t="shared" si="19"/>
        <v>0</v>
      </c>
      <c r="M34" s="682">
        <f t="shared" si="19"/>
        <v>0</v>
      </c>
      <c r="N34" s="682">
        <f t="shared" si="19"/>
        <v>0</v>
      </c>
      <c r="O34" s="682" t="e">
        <f t="shared" si="19"/>
        <v>#N/A</v>
      </c>
      <c r="P34" s="682" t="e">
        <f t="shared" si="19"/>
        <v>#N/A</v>
      </c>
      <c r="Q34" s="680">
        <f t="shared" si="19"/>
        <v>0</v>
      </c>
      <c r="R34" s="680">
        <f t="shared" si="19"/>
        <v>0</v>
      </c>
      <c r="S34" s="680">
        <f t="shared" si="19"/>
        <v>0</v>
      </c>
      <c r="T34" s="680" t="e">
        <f t="shared" si="19"/>
        <v>#N/A</v>
      </c>
      <c r="U34" s="680" t="e">
        <f t="shared" si="19"/>
        <v>#N/A</v>
      </c>
      <c r="V34" s="681" t="e">
        <f t="shared" si="19"/>
        <v>#N/A</v>
      </c>
      <c r="W34" s="683" t="e">
        <f>IF(B365=0,0,V34/B365)</f>
        <v>#N/A</v>
      </c>
      <c r="X34" s="684" t="e">
        <f>B365</f>
        <v>#N/A</v>
      </c>
      <c r="Y34" s="685" t="e">
        <f>C365</f>
        <v>#N/A</v>
      </c>
      <c r="Z34" s="685">
        <f t="shared" si="16"/>
        <v>0</v>
      </c>
      <c r="AA34" s="685" t="e">
        <f t="shared" si="17"/>
        <v>#N/A</v>
      </c>
      <c r="AB34" s="685" t="e">
        <f t="shared" si="18"/>
        <v>#N/A</v>
      </c>
      <c r="AC34" s="99"/>
      <c r="AD34" s="100"/>
      <c r="AE34" s="100"/>
      <c r="AF34" s="100"/>
      <c r="AG34" s="100"/>
      <c r="AH34" s="100"/>
      <c r="AI34" s="100"/>
      <c r="AJ34" s="100"/>
      <c r="AK34" s="100"/>
      <c r="AL34" s="100"/>
      <c r="AM34" s="100"/>
      <c r="AN34" s="139" t="e">
        <f>$P$63+$U$63</f>
        <v>#N/A</v>
      </c>
    </row>
    <row r="35" spans="1:40" ht="15.75">
      <c r="A35" s="103"/>
      <c r="B35" s="328"/>
      <c r="C35" s="328"/>
      <c r="D35" s="328"/>
      <c r="E35" s="328"/>
      <c r="F35" s="328"/>
      <c r="G35" s="328"/>
      <c r="H35" s="328"/>
      <c r="I35" s="328"/>
      <c r="J35" s="328"/>
      <c r="K35" s="309"/>
      <c r="L35" s="576"/>
      <c r="M35" s="576"/>
      <c r="N35" s="576"/>
      <c r="O35" s="576"/>
      <c r="P35" s="576"/>
      <c r="Q35" s="328"/>
      <c r="R35" s="328"/>
      <c r="S35" s="328"/>
      <c r="T35" s="328"/>
      <c r="U35" s="328"/>
      <c r="V35" s="309"/>
      <c r="W35" s="558"/>
      <c r="X35" s="665"/>
      <c r="Y35" s="360"/>
      <c r="Z35" s="360"/>
      <c r="AA35" s="360"/>
      <c r="AB35" s="360"/>
      <c r="AC35" s="99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39"/>
    </row>
    <row r="36" spans="1:40" ht="15.75">
      <c r="A36" s="103" t="s">
        <v>283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09"/>
      <c r="L36" s="576"/>
      <c r="M36" s="576"/>
      <c r="N36" s="576"/>
      <c r="O36" s="576"/>
      <c r="P36" s="576"/>
      <c r="Q36" s="328"/>
      <c r="R36" s="328"/>
      <c r="S36" s="328"/>
      <c r="T36" s="328"/>
      <c r="U36" s="328"/>
      <c r="V36" s="309"/>
      <c r="W36" s="558"/>
      <c r="X36" s="665"/>
      <c r="Y36" s="360"/>
      <c r="Z36" s="360"/>
      <c r="AA36" s="360"/>
      <c r="AB36" s="360"/>
      <c r="AC36" s="99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39"/>
    </row>
    <row r="37" spans="1:40" ht="15.75">
      <c r="A37" s="103" t="s">
        <v>287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10"/>
      <c r="L37" s="663"/>
      <c r="M37" s="663"/>
      <c r="N37" s="663"/>
      <c r="O37" s="663"/>
      <c r="P37" s="663"/>
      <c r="Q37" s="664"/>
      <c r="R37" s="664"/>
      <c r="S37" s="664"/>
      <c r="T37" s="664"/>
      <c r="U37" s="664"/>
      <c r="V37" s="201"/>
      <c r="W37" s="315"/>
      <c r="X37" s="665"/>
      <c r="Y37" s="302"/>
      <c r="Z37" s="201"/>
      <c r="AA37" s="201"/>
      <c r="AB37" s="201"/>
      <c r="AC37" s="99"/>
      <c r="AD37" s="100"/>
      <c r="AE37" s="100"/>
      <c r="AF37" s="100"/>
      <c r="AG37" s="100"/>
      <c r="AH37" s="100"/>
      <c r="AI37" s="100"/>
      <c r="AJ37" s="100"/>
      <c r="AK37" s="100"/>
      <c r="AL37" s="100"/>
      <c r="AM37" s="100"/>
      <c r="AN37" s="100"/>
    </row>
    <row r="38" spans="1:40">
      <c r="A38" s="937" t="s">
        <v>369</v>
      </c>
      <c r="B38" s="666">
        <f>'Data Entry - CA2'!B38</f>
        <v>0</v>
      </c>
      <c r="C38" s="666">
        <f>'Data Entry - CA2'!C38</f>
        <v>0</v>
      </c>
      <c r="D38" s="666">
        <f>'Data Entry - CA2'!D38</f>
        <v>0</v>
      </c>
      <c r="E38" s="666">
        <f>'Data Entry - CA2'!E38</f>
        <v>0</v>
      </c>
      <c r="F38" s="666">
        <f>'Data Entry - CA2'!F38</f>
        <v>0</v>
      </c>
      <c r="G38" s="666">
        <f>'Data Entry - CA2'!G38</f>
        <v>0</v>
      </c>
      <c r="H38" s="667">
        <f t="shared" ref="H38:H61" si="20">SUM(B38:G38)</f>
        <v>0</v>
      </c>
      <c r="I38" s="666">
        <f>'Data Entry - CA2'!I38</f>
        <v>0</v>
      </c>
      <c r="J38" s="666">
        <f>'Data Entry - CA2'!J38</f>
        <v>0</v>
      </c>
      <c r="K38" s="668">
        <f t="shared" ref="K38:K61" si="21">SUM(H38:J38)</f>
        <v>0</v>
      </c>
      <c r="L38" s="669">
        <f>IF($E$326=0,0,+$E$246+ROUND(($E$246/($E$326-$E$308)*$E$329),0))</f>
        <v>0</v>
      </c>
      <c r="M38" s="669">
        <f>IF($M$326=0,0,+$M$246+ROUND(($M$246/($M$326-$M$308)*$M$329),0))</f>
        <v>0</v>
      </c>
      <c r="N38" s="669">
        <f>IF($N$326=0,0,+$N$246+ROUND(($N$246/($N$326-$N$308)*$N$329),0))</f>
        <v>0</v>
      </c>
      <c r="O38" s="669" t="e">
        <f>IF($O$326=0,0,+$O$246+ROUND(($O$246/($O$326-$O$308)*$O$329),0))</f>
        <v>#N/A</v>
      </c>
      <c r="P38" s="670" t="e">
        <f t="shared" ref="P38:P61" si="22">SUM(L38:O38)</f>
        <v>#N/A</v>
      </c>
      <c r="Q38" s="352">
        <f>IF($R$326=0,0,+$R$246+ROUND(($R$246/($R$326-$R$308)*$R$329),0))</f>
        <v>0</v>
      </c>
      <c r="R38" s="352">
        <f>IF($S$326=0,0,+$S$246+ROUND(($S$246/($S$326-$S$308)*$S$329),0))</f>
        <v>0</v>
      </c>
      <c r="S38" s="352">
        <f>IF($T$326=0,0,+$T$246+ROUND(($T$246/($T$326-$T$308)*$T$329),0))</f>
        <v>0</v>
      </c>
      <c r="T38" s="352" t="e">
        <f>IF($U$326=0,0,+$U$246+ROUND(($U$246/($U$326-$U$308)*$U$329),0))</f>
        <v>#N/A</v>
      </c>
      <c r="U38" s="667" t="e">
        <f t="shared" ref="U38:U61" si="23">SUM(Q38:T38)</f>
        <v>#N/A</v>
      </c>
      <c r="V38" s="668" t="e">
        <f>$P$38+$K$38+$U$38</f>
        <v>#N/A</v>
      </c>
      <c r="W38" s="668" t="e">
        <f>IF($B$369=0,0,$V$38/$B$369)</f>
        <v>#N/A</v>
      </c>
      <c r="X38" s="671" t="e">
        <f>$B$369</f>
        <v>#N/A</v>
      </c>
      <c r="Y38" s="360" t="e">
        <f>$C$369</f>
        <v>#N/A</v>
      </c>
      <c r="Z38" s="360">
        <f>IF($K$38&gt;0,+$K$38/$Y$38,0)</f>
        <v>0</v>
      </c>
      <c r="AA38" s="360" t="e">
        <f>IF(($P$38+$U$38)&gt;0,+($P$38+$U$38)/$Y$38,0)</f>
        <v>#N/A</v>
      </c>
      <c r="AB38" s="360" t="e">
        <f>IF($V$38&gt;0,+$V$38/$Y$38,0)</f>
        <v>#N/A</v>
      </c>
      <c r="AC38" s="99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</row>
    <row r="39" spans="1:40">
      <c r="A39" s="937" t="s">
        <v>370</v>
      </c>
      <c r="B39" s="666">
        <f>'Data Entry - CA2'!B39</f>
        <v>0</v>
      </c>
      <c r="C39" s="666">
        <f>'Data Entry - CA2'!C39</f>
        <v>0</v>
      </c>
      <c r="D39" s="666">
        <f>'Data Entry - CA2'!D39</f>
        <v>0</v>
      </c>
      <c r="E39" s="666">
        <f>'Data Entry - CA2'!E39</f>
        <v>0</v>
      </c>
      <c r="F39" s="666">
        <f>'Data Entry - CA2'!F39</f>
        <v>0</v>
      </c>
      <c r="G39" s="666">
        <f>'Data Entry - CA2'!G39</f>
        <v>0</v>
      </c>
      <c r="H39" s="667">
        <f t="shared" si="20"/>
        <v>0</v>
      </c>
      <c r="I39" s="666">
        <f>'Data Entry - CA2'!I39</f>
        <v>0</v>
      </c>
      <c r="J39" s="666">
        <f>'Data Entry - CA2'!J39</f>
        <v>0</v>
      </c>
      <c r="K39" s="668">
        <f t="shared" si="21"/>
        <v>0</v>
      </c>
      <c r="L39" s="669">
        <f>IF($E$326=0,0,+$E$247+ROUND(($E$247/($E$326-$E$308)*$E$329),0))</f>
        <v>0</v>
      </c>
      <c r="M39" s="669">
        <f>IF($M$326=0,0,+$M$247+ROUND(($M$247/($M$326-$M$308)*$M$329),0))</f>
        <v>0</v>
      </c>
      <c r="N39" s="669">
        <f>IF($N$326=0,0,+$N$247+ROUND(($N$247/($N$326-$N$308)*$N$329),0))</f>
        <v>0</v>
      </c>
      <c r="O39" s="669" t="e">
        <f>IF($O$326=0,0,+$O$247+ROUND(($O$247/($O$326-$O$308)*$O$329),0))</f>
        <v>#N/A</v>
      </c>
      <c r="P39" s="670" t="e">
        <f t="shared" si="22"/>
        <v>#N/A</v>
      </c>
      <c r="Q39" s="352">
        <f>IF($R$326=0,0,+$R$247+ROUND(($R$247/($R$326-$R$308)*$R$329),0))</f>
        <v>0</v>
      </c>
      <c r="R39" s="352">
        <f>IF($S$326=0,0,+$S$247+ROUND(($S$247/($S$326-$S$308)*$S$329),0))</f>
        <v>0</v>
      </c>
      <c r="S39" s="352">
        <f>IF($T$326=0,0,+$T$247+ROUND(($T$247/($T$326-$T$308)*$T$329),0))</f>
        <v>0</v>
      </c>
      <c r="T39" s="352" t="e">
        <f>IF($U$326=0,0,+$U$247+ROUND(($U$247/($U$326-$U$308)*$U$329),0))</f>
        <v>#N/A</v>
      </c>
      <c r="U39" s="667" t="e">
        <f t="shared" si="23"/>
        <v>#N/A</v>
      </c>
      <c r="V39" s="668" t="e">
        <f>$P$39+$K$39+$U$39</f>
        <v>#N/A</v>
      </c>
      <c r="W39" s="668" t="e">
        <f>IF($B$370=0,0,$V$39/$B$370)</f>
        <v>#N/A</v>
      </c>
      <c r="X39" s="671" t="e">
        <f>$B$370</f>
        <v>#N/A</v>
      </c>
      <c r="Y39" s="360" t="e">
        <f>$C$370</f>
        <v>#N/A</v>
      </c>
      <c r="Z39" s="360">
        <f>IF($K$39&gt;0,+$K$39/$Y$39,0)</f>
        <v>0</v>
      </c>
      <c r="AA39" s="360" t="e">
        <f>IF(($P$39+$U$39)&gt;0,+($P$39+$U$39)/$Y$39,0)</f>
        <v>#N/A</v>
      </c>
      <c r="AB39" s="360" t="e">
        <f>IF($V$39&gt;0,+$V$39/$Y$39,0)</f>
        <v>#N/A</v>
      </c>
      <c r="AC39" s="99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</row>
    <row r="40" spans="1:40">
      <c r="A40" s="937" t="s">
        <v>371</v>
      </c>
      <c r="B40" s="666">
        <f>'Data Entry - CA2'!B40</f>
        <v>0</v>
      </c>
      <c r="C40" s="666">
        <f>'Data Entry - CA2'!C40</f>
        <v>0</v>
      </c>
      <c r="D40" s="666">
        <f>'Data Entry - CA2'!D40</f>
        <v>0</v>
      </c>
      <c r="E40" s="666">
        <f>'Data Entry - CA2'!E40</f>
        <v>0</v>
      </c>
      <c r="F40" s="666">
        <f>'Data Entry - CA2'!F40</f>
        <v>0</v>
      </c>
      <c r="G40" s="666">
        <f>'Data Entry - CA2'!G40</f>
        <v>0</v>
      </c>
      <c r="H40" s="667">
        <f t="shared" si="20"/>
        <v>0</v>
      </c>
      <c r="I40" s="666">
        <f>'Data Entry - CA2'!I40</f>
        <v>0</v>
      </c>
      <c r="J40" s="666">
        <f>'Data Entry - CA2'!J40</f>
        <v>0</v>
      </c>
      <c r="K40" s="668">
        <f t="shared" si="21"/>
        <v>0</v>
      </c>
      <c r="L40" s="669">
        <f>IF($E$326=0,0,+$E$248+ROUND(($E$248/($E$326-$E$308)*$E$329),0))</f>
        <v>0</v>
      </c>
      <c r="M40" s="669">
        <f>IF($M$326=0,0,+$M$248+ROUND(($M$248/($M$326-$M$308)*$M$329),0))</f>
        <v>0</v>
      </c>
      <c r="N40" s="669">
        <f>IF($N$326=0,0,+$N$248+ROUND(($N$248/($N$326-$N$308)*$N$329),0))</f>
        <v>0</v>
      </c>
      <c r="O40" s="669" t="e">
        <f>IF($O$326=0,0,+$O$248+ROUND(($O$248/($O$326-$O$308)*$O$329),0))</f>
        <v>#N/A</v>
      </c>
      <c r="P40" s="670" t="e">
        <f t="shared" si="22"/>
        <v>#N/A</v>
      </c>
      <c r="Q40" s="352">
        <f>IF($R$326=0,0,+$R$248+ROUND(($R$248/($R$326-$R$308)*$R$329),0))</f>
        <v>0</v>
      </c>
      <c r="R40" s="352">
        <f>IF($S$326=0,0,+$S$248+ROUND(($S$248/($S$326-$S$308)*$S$329),0))</f>
        <v>0</v>
      </c>
      <c r="S40" s="352">
        <f>IF($T$326=0,0,+$T$248+ROUND(($T$248/($T$326-$T$308)*$T$329),0))</f>
        <v>0</v>
      </c>
      <c r="T40" s="352" t="e">
        <f>IF($U$326=0,0,+$U$248+ROUND(($U$248/($U$326-$U$308)*$U$329),0))</f>
        <v>#N/A</v>
      </c>
      <c r="U40" s="667" t="e">
        <f t="shared" si="23"/>
        <v>#N/A</v>
      </c>
      <c r="V40" s="668" t="e">
        <f>$P$40+$K$40+$U$40</f>
        <v>#N/A</v>
      </c>
      <c r="W40" s="668" t="e">
        <f>IF($B$371=0,0,$V$40/$B$371)</f>
        <v>#N/A</v>
      </c>
      <c r="X40" s="671" t="e">
        <f>$B$371</f>
        <v>#N/A</v>
      </c>
      <c r="Y40" s="360" t="e">
        <f>$C$371</f>
        <v>#N/A</v>
      </c>
      <c r="Z40" s="360">
        <f>IF($K$40&gt;0,+$K$40/$Y$40,0)</f>
        <v>0</v>
      </c>
      <c r="AA40" s="360" t="e">
        <f>IF(($P$40+$U$40)&gt;0,+($P$40+$U$40)/$Y$40,0)</f>
        <v>#N/A</v>
      </c>
      <c r="AB40" s="360" t="e">
        <f>IF($V$40&gt;0,+$V$40/$Y$40,0)</f>
        <v>#N/A</v>
      </c>
      <c r="AC40" s="99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</row>
    <row r="41" spans="1:40">
      <c r="A41" s="937" t="s">
        <v>372</v>
      </c>
      <c r="B41" s="666">
        <f>'Data Entry - CA2'!B41</f>
        <v>0</v>
      </c>
      <c r="C41" s="666">
        <f>'Data Entry - CA2'!C41</f>
        <v>0</v>
      </c>
      <c r="D41" s="666">
        <f>'Data Entry - CA2'!D41</f>
        <v>0</v>
      </c>
      <c r="E41" s="666">
        <f>'Data Entry - CA2'!E41</f>
        <v>0</v>
      </c>
      <c r="F41" s="666">
        <f>'Data Entry - CA2'!F41</f>
        <v>0</v>
      </c>
      <c r="G41" s="666">
        <f>'Data Entry - CA2'!G41</f>
        <v>0</v>
      </c>
      <c r="H41" s="667">
        <f t="shared" si="20"/>
        <v>0</v>
      </c>
      <c r="I41" s="666">
        <f>'Data Entry - CA2'!I41</f>
        <v>0</v>
      </c>
      <c r="J41" s="666">
        <f>'Data Entry - CA2'!J41</f>
        <v>0</v>
      </c>
      <c r="K41" s="668">
        <f t="shared" si="21"/>
        <v>0</v>
      </c>
      <c r="L41" s="669">
        <f>IF($E$326=0,0,+$E$249+ROUND(($E$249/($E$326-$E$308)*$E$329),0))</f>
        <v>0</v>
      </c>
      <c r="M41" s="669">
        <f>IF($M$326=0,0,+$M$249+ROUND(($M$249/($M$326-$M$308)*$M$329),0))</f>
        <v>0</v>
      </c>
      <c r="N41" s="669">
        <f>IF($N$326=0,0,+$N$249+ROUND(($N$249/($N$326-$N$308)*$N$329),0))</f>
        <v>0</v>
      </c>
      <c r="O41" s="669" t="e">
        <f>IF($O$326=0,0,+$O$249+ROUND(($O$249/($O$326-$O$308)*$O$329),0))</f>
        <v>#N/A</v>
      </c>
      <c r="P41" s="670" t="e">
        <f t="shared" si="22"/>
        <v>#N/A</v>
      </c>
      <c r="Q41" s="352">
        <f>IF($R$326=0,0,+$R$249+ROUND(($R$249/($R$326-$R$308)*$R$329),0))</f>
        <v>0</v>
      </c>
      <c r="R41" s="352">
        <f>IF($S$326=0,0,+$S$249+ROUND(($S$249/($S$326-$S$308)*$S$329),0))</f>
        <v>0</v>
      </c>
      <c r="S41" s="352">
        <f>IF($T$326=0,0,+$T$249+ROUND(($T$249/($T$326-$T$308)*$T$329),0))</f>
        <v>0</v>
      </c>
      <c r="T41" s="352" t="e">
        <f>IF($U$326=0,0,+$U$249+ROUND(($U$249/($U$326-$U$308)*$U$329),0))</f>
        <v>#N/A</v>
      </c>
      <c r="U41" s="667" t="e">
        <f t="shared" si="23"/>
        <v>#N/A</v>
      </c>
      <c r="V41" s="668" t="e">
        <f>$P$41+$K$41+$U$41</f>
        <v>#N/A</v>
      </c>
      <c r="W41" s="668" t="e">
        <f>IF($B$372=0,0,$V$41/$B$372)</f>
        <v>#N/A</v>
      </c>
      <c r="X41" s="671" t="e">
        <f>$B$372</f>
        <v>#N/A</v>
      </c>
      <c r="Y41" s="360" t="e">
        <f>$C$372</f>
        <v>#N/A</v>
      </c>
      <c r="Z41" s="360">
        <f>IF($K$41&gt;0,+$K$41/$Y$41,0)</f>
        <v>0</v>
      </c>
      <c r="AA41" s="360" t="e">
        <f>IF(($P$41+$U$41)&gt;0,+($P$41+$U$41)/$Y$41,0)</f>
        <v>#N/A</v>
      </c>
      <c r="AB41" s="360" t="e">
        <f>IF($V$41&gt;0,+$V$41/$Y$41,0)</f>
        <v>#N/A</v>
      </c>
      <c r="AC41" s="99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</row>
    <row r="42" spans="1:40">
      <c r="A42" s="937" t="s">
        <v>373</v>
      </c>
      <c r="B42" s="666">
        <f>'Data Entry - CA2'!B42</f>
        <v>0</v>
      </c>
      <c r="C42" s="666">
        <f>'Data Entry - CA2'!C42</f>
        <v>0</v>
      </c>
      <c r="D42" s="666">
        <f>'Data Entry - CA2'!D42</f>
        <v>0</v>
      </c>
      <c r="E42" s="666">
        <f>'Data Entry - CA2'!E42</f>
        <v>0</v>
      </c>
      <c r="F42" s="666">
        <f>'Data Entry - CA2'!F42</f>
        <v>0</v>
      </c>
      <c r="G42" s="666">
        <f>'Data Entry - CA2'!G42</f>
        <v>0</v>
      </c>
      <c r="H42" s="667">
        <f t="shared" si="20"/>
        <v>0</v>
      </c>
      <c r="I42" s="666">
        <f>'Data Entry - CA2'!I42</f>
        <v>0</v>
      </c>
      <c r="J42" s="666">
        <f>'Data Entry - CA2'!J42</f>
        <v>0</v>
      </c>
      <c r="K42" s="668">
        <f t="shared" si="21"/>
        <v>0</v>
      </c>
      <c r="L42" s="669">
        <f>IF($E$326=0,0,+$E$250+ROUND(($E$250/($E$326-$E$308)*$E$329),0))</f>
        <v>0</v>
      </c>
      <c r="M42" s="669">
        <f>IF($M$326=0,0,+$M$250+ROUND(($M$250/($M$326-$M$308)*$M$329),0))</f>
        <v>0</v>
      </c>
      <c r="N42" s="669">
        <f>IF($N$326=0,0,+$N$250+ROUND(($N$250/($N$326-$N$308)*$N$329),0))</f>
        <v>0</v>
      </c>
      <c r="O42" s="669" t="e">
        <f>IF($O$326=0,0,+$O$250+ROUND(($O$250/($O$326-$O$308)*$O$329),0))</f>
        <v>#N/A</v>
      </c>
      <c r="P42" s="670" t="e">
        <f t="shared" si="22"/>
        <v>#N/A</v>
      </c>
      <c r="Q42" s="352">
        <f>IF($R$326=0,0,+$R$250+ROUND(($R$250/($R$326-$R$308)*$R$329),0))</f>
        <v>0</v>
      </c>
      <c r="R42" s="352">
        <f>IF($S$326=0,0,+$S$250+ROUND(($S$250/($S$326-$S$308)*$S$329),0))</f>
        <v>0</v>
      </c>
      <c r="S42" s="352">
        <f>IF($T$326=0,0,+$T$250+ROUND(($T$250/($T$326-$T$308)*$T$329),0))</f>
        <v>0</v>
      </c>
      <c r="T42" s="352" t="e">
        <f>IF($U$326=0,0,+$U$250+ROUND(($U$250/($U$326-$U$308)*$U$329),0))</f>
        <v>#N/A</v>
      </c>
      <c r="U42" s="667" t="e">
        <f t="shared" si="23"/>
        <v>#N/A</v>
      </c>
      <c r="V42" s="668" t="e">
        <f>$P$42+$K$42+$U$42</f>
        <v>#N/A</v>
      </c>
      <c r="W42" s="668" t="e">
        <f>IF($B$373=0,0,$V$42/$B$373)</f>
        <v>#N/A</v>
      </c>
      <c r="X42" s="671" t="e">
        <f>$B$373</f>
        <v>#N/A</v>
      </c>
      <c r="Y42" s="360" t="e">
        <f>$C$373</f>
        <v>#N/A</v>
      </c>
      <c r="Z42" s="360">
        <f>IF($K$42&gt;0,+$K$42/$Y$42,0)</f>
        <v>0</v>
      </c>
      <c r="AA42" s="360" t="e">
        <f>IF(($P$42+$U$42)&gt;0,+($P$42+$U$42)/$Y$42,0)</f>
        <v>#N/A</v>
      </c>
      <c r="AB42" s="360" t="e">
        <f>IF($V$42&gt;0,+$V$42/$Y$42,0)</f>
        <v>#N/A</v>
      </c>
      <c r="AC42" s="99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</row>
    <row r="43" spans="1:40">
      <c r="A43" s="937" t="s">
        <v>374</v>
      </c>
      <c r="B43" s="666">
        <f>'Data Entry - CA2'!B43</f>
        <v>0</v>
      </c>
      <c r="C43" s="666">
        <f>'Data Entry - CA2'!C43</f>
        <v>0</v>
      </c>
      <c r="D43" s="666">
        <f>'Data Entry - CA2'!D43</f>
        <v>0</v>
      </c>
      <c r="E43" s="666">
        <f>'Data Entry - CA2'!E43</f>
        <v>0</v>
      </c>
      <c r="F43" s="666">
        <f>'Data Entry - CA2'!F43</f>
        <v>0</v>
      </c>
      <c r="G43" s="666">
        <f>'Data Entry - CA2'!G43</f>
        <v>0</v>
      </c>
      <c r="H43" s="667">
        <f t="shared" si="20"/>
        <v>0</v>
      </c>
      <c r="I43" s="666">
        <f>'Data Entry - CA2'!I43</f>
        <v>0</v>
      </c>
      <c r="J43" s="666">
        <f>'Data Entry - CA2'!J43</f>
        <v>0</v>
      </c>
      <c r="K43" s="668">
        <f t="shared" si="21"/>
        <v>0</v>
      </c>
      <c r="L43" s="669">
        <f>IF($E$326=0,0,+$E$251+ROUND(($E$251/($E$326-$E$308)*$E$329),0))</f>
        <v>0</v>
      </c>
      <c r="M43" s="669">
        <f>IF($M$326=0,0,+$M$251+ROUND(($M$251/($M$326-$M$308)*$M$329),0))</f>
        <v>0</v>
      </c>
      <c r="N43" s="669">
        <f>IF($N$326=0,0,+$N$251+ROUND(($N$251/($N$326-$N$308)*$N$329),0))</f>
        <v>0</v>
      </c>
      <c r="O43" s="669" t="e">
        <f>IF($O$326=0,0,+$O$251+ROUND(($O$251/($O$326-$O$308)*$O$329),0))</f>
        <v>#N/A</v>
      </c>
      <c r="P43" s="670" t="e">
        <f t="shared" si="22"/>
        <v>#N/A</v>
      </c>
      <c r="Q43" s="352">
        <f>IF($R$326=0,0,+$R$251+ROUND(($R$251/($R$326-$R$308)*$R$329),0))</f>
        <v>0</v>
      </c>
      <c r="R43" s="352">
        <f>IF($S$326=0,0,+$S$251+ROUND(($S$251/($S$326-$S$308)*$S$329),0))</f>
        <v>0</v>
      </c>
      <c r="S43" s="352">
        <f>IF($T$326=0,0,+$T$251+ROUND(($T$251/($T$326-$T$308)*$T$329),0))</f>
        <v>0</v>
      </c>
      <c r="T43" s="352" t="e">
        <f>IF($U$326=0,0,+$U$251+ROUND(($U$251/($U$326-$U$308)*$U$329),0))</f>
        <v>#N/A</v>
      </c>
      <c r="U43" s="667" t="e">
        <f t="shared" si="23"/>
        <v>#N/A</v>
      </c>
      <c r="V43" s="668" t="e">
        <f>$P$43+$K$43+$U$43</f>
        <v>#N/A</v>
      </c>
      <c r="W43" s="668" t="e">
        <f>IF($B$374=0,0,$V$43/$B$374)</f>
        <v>#N/A</v>
      </c>
      <c r="X43" s="671" t="e">
        <f>$B$374</f>
        <v>#N/A</v>
      </c>
      <c r="Y43" s="360" t="e">
        <f>$C$374</f>
        <v>#N/A</v>
      </c>
      <c r="Z43" s="360">
        <f>IF($K$43&gt;0,+$K$43/$Y$43,0)</f>
        <v>0</v>
      </c>
      <c r="AA43" s="360" t="e">
        <f>IF(($P$43+$U$43)&gt;0,+($P$43+$U$43)/$Y$43,0)</f>
        <v>#N/A</v>
      </c>
      <c r="AB43" s="360" t="e">
        <f>IF($V$43&gt;0,+$V$43/$Y$43,0)</f>
        <v>#N/A</v>
      </c>
      <c r="AC43" s="99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</row>
    <row r="44" spans="1:40">
      <c r="A44" s="937" t="s">
        <v>375</v>
      </c>
      <c r="B44" s="666">
        <f>'Data Entry - CA2'!B44</f>
        <v>0</v>
      </c>
      <c r="C44" s="666">
        <f>'Data Entry - CA2'!C44</f>
        <v>0</v>
      </c>
      <c r="D44" s="666">
        <f>'Data Entry - CA2'!D44</f>
        <v>0</v>
      </c>
      <c r="E44" s="666">
        <f>'Data Entry - CA2'!E44</f>
        <v>0</v>
      </c>
      <c r="F44" s="666">
        <f>'Data Entry - CA2'!F44</f>
        <v>0</v>
      </c>
      <c r="G44" s="666">
        <f>'Data Entry - CA2'!G44</f>
        <v>0</v>
      </c>
      <c r="H44" s="667">
        <f t="shared" si="20"/>
        <v>0</v>
      </c>
      <c r="I44" s="666">
        <f>'Data Entry - CA2'!I44</f>
        <v>0</v>
      </c>
      <c r="J44" s="666">
        <f>'Data Entry - CA2'!J44</f>
        <v>0</v>
      </c>
      <c r="K44" s="668">
        <f t="shared" si="21"/>
        <v>0</v>
      </c>
      <c r="L44" s="669">
        <f>IF($E$326=0,0,+$E$252+ROUND(($E$252/($E$326-$E$308)*$E$329),0))</f>
        <v>0</v>
      </c>
      <c r="M44" s="669">
        <f>IF($M$326=0,0,+$M$252+ROUND(($M$252/($M$326-$M$308)*$M$329),0))</f>
        <v>0</v>
      </c>
      <c r="N44" s="669">
        <f>IF($N$326=0,0,+$N$252+ROUND(($N$252/($N$326-$N$308)*$N$329),0))</f>
        <v>0</v>
      </c>
      <c r="O44" s="669" t="e">
        <f>IF($O$326=0,0,+$O$252+ROUND(($O$252/($O$326-$O$308)*$O$329),0))</f>
        <v>#N/A</v>
      </c>
      <c r="P44" s="670" t="e">
        <f t="shared" si="22"/>
        <v>#N/A</v>
      </c>
      <c r="Q44" s="352">
        <f>IF($R$326=0,0,+$R$252+ROUND(($R$252/($R$326-$R$308)*$R$329),0))</f>
        <v>0</v>
      </c>
      <c r="R44" s="352">
        <f>IF($S$326=0,0,+$S$252+ROUND(($S$252/($S$326-$S$308)*$S$329),0))</f>
        <v>0</v>
      </c>
      <c r="S44" s="352">
        <f>IF($T$326=0,0,+$T$252+ROUND(($T$252/($T$326-$T$308)*$T$329),0))</f>
        <v>0</v>
      </c>
      <c r="T44" s="352" t="e">
        <f>IF($U$326=0,0,+$U$252+ROUND(($U$252/($U$326-$U$308)*$U$329),0))</f>
        <v>#N/A</v>
      </c>
      <c r="U44" s="667" t="e">
        <f t="shared" si="23"/>
        <v>#N/A</v>
      </c>
      <c r="V44" s="668" t="e">
        <f>$P$44+$K$44+$U$44</f>
        <v>#N/A</v>
      </c>
      <c r="W44" s="668" t="e">
        <f>IF($B$375=0,0,$V$44/$B$375)</f>
        <v>#N/A</v>
      </c>
      <c r="X44" s="671" t="e">
        <f>$B$375</f>
        <v>#N/A</v>
      </c>
      <c r="Y44" s="360" t="e">
        <f>$C$375</f>
        <v>#N/A</v>
      </c>
      <c r="Z44" s="360">
        <f>IF($K$44&gt;0,+$K$44/$Y$44,0)</f>
        <v>0</v>
      </c>
      <c r="AA44" s="360" t="e">
        <f>IF(($P$44+$U$44)&gt;0,+($P$44+$U$44)/$Y$44,0)</f>
        <v>#N/A</v>
      </c>
      <c r="AB44" s="360" t="e">
        <f>IF($V$44&gt;0,+$V$44/$Y$44,0)</f>
        <v>#N/A</v>
      </c>
      <c r="AC44" s="99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</row>
    <row r="45" spans="1:40">
      <c r="A45" s="937" t="s">
        <v>376</v>
      </c>
      <c r="B45" s="666">
        <f>'Data Entry - CA2'!B45</f>
        <v>0</v>
      </c>
      <c r="C45" s="666">
        <f>'Data Entry - CA2'!C45</f>
        <v>0</v>
      </c>
      <c r="D45" s="666">
        <f>'Data Entry - CA2'!D45</f>
        <v>0</v>
      </c>
      <c r="E45" s="666">
        <f>'Data Entry - CA2'!E45</f>
        <v>0</v>
      </c>
      <c r="F45" s="666">
        <f>'Data Entry - CA2'!F45</f>
        <v>0</v>
      </c>
      <c r="G45" s="666">
        <f>'Data Entry - CA2'!G45</f>
        <v>0</v>
      </c>
      <c r="H45" s="667">
        <f t="shared" si="20"/>
        <v>0</v>
      </c>
      <c r="I45" s="666">
        <f>'Data Entry - CA2'!I45</f>
        <v>0</v>
      </c>
      <c r="J45" s="666">
        <f>'Data Entry - CA2'!J45</f>
        <v>0</v>
      </c>
      <c r="K45" s="668">
        <f t="shared" si="21"/>
        <v>0</v>
      </c>
      <c r="L45" s="669">
        <f>IF($E$326=0,0,+$E$253+ROUND(($E$253/($E$326-$E$308)*$E$329),0))</f>
        <v>0</v>
      </c>
      <c r="M45" s="669">
        <f>IF($M$326=0,0,+$M$253+ROUND(($M$253/($M$326-$M$308)*$M$329),0))</f>
        <v>0</v>
      </c>
      <c r="N45" s="669">
        <f>IF($N$326=0,0,+$N$253+ROUND(($N$253/($N$326-$N$308)*$N$329),0))</f>
        <v>0</v>
      </c>
      <c r="O45" s="669" t="e">
        <f>IF($O$326=0,0,+$O$253+ROUND(($O$253/($O$326-$O$308)*$O$329),0))</f>
        <v>#N/A</v>
      </c>
      <c r="P45" s="670" t="e">
        <f t="shared" si="22"/>
        <v>#N/A</v>
      </c>
      <c r="Q45" s="352">
        <f>IF($R$326=0,0,+$R$253+ROUND(($R$253/($R$326-$R$308)*$R$329),0))</f>
        <v>0</v>
      </c>
      <c r="R45" s="352">
        <f>IF($S$326=0,0,+$S$253+ROUND(($S$253/($S$326-$S$308)*$S$329),0))</f>
        <v>0</v>
      </c>
      <c r="S45" s="352">
        <f>IF($T$326=0,0,+$T$253+ROUND(($T$253/($T$326-$T$308)*$T$329),0))</f>
        <v>0</v>
      </c>
      <c r="T45" s="352" t="e">
        <f>IF($U$326=0,0,+$U$253+ROUND(($U$253/($U$326-$U$308)*$U$329),0))</f>
        <v>#N/A</v>
      </c>
      <c r="U45" s="667" t="e">
        <f t="shared" si="23"/>
        <v>#N/A</v>
      </c>
      <c r="V45" s="668" t="e">
        <f>$P$45+$K$45+$U$45</f>
        <v>#N/A</v>
      </c>
      <c r="W45" s="668" t="e">
        <f>IF($B$376=0,0,$V$45/$B$376)</f>
        <v>#N/A</v>
      </c>
      <c r="X45" s="671" t="e">
        <f>$B$376</f>
        <v>#N/A</v>
      </c>
      <c r="Y45" s="360" t="e">
        <f>$C$376</f>
        <v>#N/A</v>
      </c>
      <c r="Z45" s="360">
        <f>IF($K$45&gt;0,+$K$45/$Y$45,0)</f>
        <v>0</v>
      </c>
      <c r="AA45" s="360" t="e">
        <f>IF(($P$45+$U$45)&gt;0,+($P$45+$U$45)/$Y$45,0)</f>
        <v>#N/A</v>
      </c>
      <c r="AB45" s="360" t="e">
        <f>IF($V$45&gt;0,+$V$45/$Y$45,0)</f>
        <v>#N/A</v>
      </c>
      <c r="AC45" s="99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</row>
    <row r="46" spans="1:40">
      <c r="A46" s="937" t="s">
        <v>377</v>
      </c>
      <c r="B46" s="666">
        <f>'Data Entry - CA2'!B46</f>
        <v>0</v>
      </c>
      <c r="C46" s="666">
        <f>'Data Entry - CA2'!C46</f>
        <v>0</v>
      </c>
      <c r="D46" s="666">
        <f>'Data Entry - CA2'!D46</f>
        <v>0</v>
      </c>
      <c r="E46" s="666">
        <f>'Data Entry - CA2'!E46</f>
        <v>0</v>
      </c>
      <c r="F46" s="666">
        <f>'Data Entry - CA2'!F46</f>
        <v>0</v>
      </c>
      <c r="G46" s="666">
        <f>'Data Entry - CA2'!G46</f>
        <v>0</v>
      </c>
      <c r="H46" s="667">
        <f t="shared" si="20"/>
        <v>0</v>
      </c>
      <c r="I46" s="666">
        <f>'Data Entry - CA2'!I46</f>
        <v>0</v>
      </c>
      <c r="J46" s="666">
        <f>'Data Entry - CA2'!J46</f>
        <v>0</v>
      </c>
      <c r="K46" s="668">
        <f t="shared" si="21"/>
        <v>0</v>
      </c>
      <c r="L46" s="669">
        <f>IF($E$326=0,0,+$E$254+ROUND(($E$254/($E$326-$E$308)*$E$329),0))</f>
        <v>0</v>
      </c>
      <c r="M46" s="669">
        <f>IF($M$326=0,0,+$M$254+ROUND(($M$254/($M$326-$M$308)*$M$329),0))</f>
        <v>0</v>
      </c>
      <c r="N46" s="669">
        <f>IF($N$326=0,0,+$N$254+ROUND(($N$254/($N$326-$N$308)*$N$329),0))</f>
        <v>0</v>
      </c>
      <c r="O46" s="669" t="e">
        <f>IF($O$326=0,0,+$O$254+ROUND(($O$254/($O$326-$O$308)*$O$329),0))</f>
        <v>#N/A</v>
      </c>
      <c r="P46" s="670" t="e">
        <f t="shared" si="22"/>
        <v>#N/A</v>
      </c>
      <c r="Q46" s="352">
        <f>IF($R$326=0,0,+$R$254+ROUND(($R$254/($R$326-$R$308)*$R$329),0))</f>
        <v>0</v>
      </c>
      <c r="R46" s="352">
        <f>IF($S$326=0,0,+$S$254+ROUND(($S$254/($S$326-$S$308)*$S$329),0))</f>
        <v>0</v>
      </c>
      <c r="S46" s="352">
        <f>IF($T$326=0,0,+$T$254+ROUND(($T$254/($T$326-$T$308)*$T$329),0))</f>
        <v>0</v>
      </c>
      <c r="T46" s="352" t="e">
        <f>IF($U$326=0,0,+$U$254+ROUND(($U$254/($U$326-$U$308)*$U$329),0))</f>
        <v>#N/A</v>
      </c>
      <c r="U46" s="667" t="e">
        <f t="shared" si="23"/>
        <v>#N/A</v>
      </c>
      <c r="V46" s="668" t="e">
        <f>$P$46+$K$46+$U$46</f>
        <v>#N/A</v>
      </c>
      <c r="W46" s="668" t="e">
        <f>IF($B$377=0,0,$V$46/$B$377)</f>
        <v>#N/A</v>
      </c>
      <c r="X46" s="671" t="e">
        <f>$B$377</f>
        <v>#N/A</v>
      </c>
      <c r="Y46" s="360" t="e">
        <f>$C$377</f>
        <v>#N/A</v>
      </c>
      <c r="Z46" s="360">
        <f>IF($K$46&gt;0,+$K$46/$Y$46,0)</f>
        <v>0</v>
      </c>
      <c r="AA46" s="360" t="e">
        <f>IF(($P$46+$U$46)&gt;0,+($P$46+$U$46)/$Y$46,0)</f>
        <v>#N/A</v>
      </c>
      <c r="AB46" s="360" t="e">
        <f>IF($V$46&gt;0,+$V$46/$Y$46,0)</f>
        <v>#N/A</v>
      </c>
      <c r="AC46" s="99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</row>
    <row r="47" spans="1:40">
      <c r="A47" s="937" t="s">
        <v>378</v>
      </c>
      <c r="B47" s="666">
        <f>'Data Entry - CA2'!B47</f>
        <v>0</v>
      </c>
      <c r="C47" s="666">
        <f>'Data Entry - CA2'!C47</f>
        <v>0</v>
      </c>
      <c r="D47" s="666">
        <f>'Data Entry - CA2'!D47</f>
        <v>0</v>
      </c>
      <c r="E47" s="666">
        <f>'Data Entry - CA2'!E47</f>
        <v>0</v>
      </c>
      <c r="F47" s="666">
        <f>'Data Entry - CA2'!F47</f>
        <v>0</v>
      </c>
      <c r="G47" s="666">
        <f>'Data Entry - CA2'!G47</f>
        <v>0</v>
      </c>
      <c r="H47" s="667">
        <f t="shared" si="20"/>
        <v>0</v>
      </c>
      <c r="I47" s="666">
        <f>'Data Entry - CA2'!I47</f>
        <v>0</v>
      </c>
      <c r="J47" s="666">
        <f>'Data Entry - CA2'!J47</f>
        <v>0</v>
      </c>
      <c r="K47" s="668">
        <f t="shared" si="21"/>
        <v>0</v>
      </c>
      <c r="L47" s="669">
        <f>IF($E$326=0,0,+$E$255+ROUND(($E$255/($E$326-$E$308)*$E$329),0))</f>
        <v>0</v>
      </c>
      <c r="M47" s="669">
        <f>IF($M$326=0,0,+$M$255+ROUND(($M$255/($M$326-$M$308)*$M$329),0))</f>
        <v>0</v>
      </c>
      <c r="N47" s="669">
        <f>IF($N$326=0,0,+$N$255+ROUND(($N$255/($N$326-$N$308)*$N$329),0))</f>
        <v>0</v>
      </c>
      <c r="O47" s="669" t="e">
        <f>IF($O$326=0,0,+$O$255+ROUND(($O$255/($O$326-$O$308)*$O$329),0))</f>
        <v>#N/A</v>
      </c>
      <c r="P47" s="670" t="e">
        <f t="shared" si="22"/>
        <v>#N/A</v>
      </c>
      <c r="Q47" s="352">
        <f>IF($R$326=0,0,+$R$255+ROUND(($R$255/($R$326-$R$308)*$R$329),0))</f>
        <v>0</v>
      </c>
      <c r="R47" s="352">
        <f>IF($S$326=0,0,+$S$255+ROUND(($S$255/($S$326-$S$308)*$S$329),0))</f>
        <v>0</v>
      </c>
      <c r="S47" s="352">
        <f>IF($T$326=0,0,+$T$255+ROUND(($T$255/($T$326-$T$308)*$T$329),0))</f>
        <v>0</v>
      </c>
      <c r="T47" s="352" t="e">
        <f>IF($U$326=0,0,+$U$255+ROUND(($U$255/($U$326-$U$308)*$U$329),0))</f>
        <v>#N/A</v>
      </c>
      <c r="U47" s="667" t="e">
        <f t="shared" si="23"/>
        <v>#N/A</v>
      </c>
      <c r="V47" s="668" t="e">
        <f>$P$47+$K$47+$U$47</f>
        <v>#N/A</v>
      </c>
      <c r="W47" s="668" t="e">
        <f>IF($B$378=0,0,$V$47/$B$378)</f>
        <v>#N/A</v>
      </c>
      <c r="X47" s="671" t="e">
        <f>$B$378</f>
        <v>#N/A</v>
      </c>
      <c r="Y47" s="360" t="e">
        <f>$C$378</f>
        <v>#N/A</v>
      </c>
      <c r="Z47" s="360">
        <f>IF($K$47&gt;0,+$K$47/$Y$47,0)</f>
        <v>0</v>
      </c>
      <c r="AA47" s="360" t="e">
        <f>IF(($P$47+$U$47)&gt;0,+($P$47+$U$47)/$Y$47,0)</f>
        <v>#N/A</v>
      </c>
      <c r="AB47" s="360" t="e">
        <f>IF($V$47&gt;0,+$V$47/$Y$47,0)</f>
        <v>#N/A</v>
      </c>
      <c r="AC47" s="99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</row>
    <row r="48" spans="1:40">
      <c r="A48" s="937" t="s">
        <v>379</v>
      </c>
      <c r="B48" s="666">
        <f>'Data Entry - CA2'!B48</f>
        <v>0</v>
      </c>
      <c r="C48" s="666">
        <f>'Data Entry - CA2'!C48</f>
        <v>0</v>
      </c>
      <c r="D48" s="666">
        <f>'Data Entry - CA2'!D48</f>
        <v>0</v>
      </c>
      <c r="E48" s="666">
        <f>'Data Entry - CA2'!E48</f>
        <v>0</v>
      </c>
      <c r="F48" s="666">
        <f>'Data Entry - CA2'!F48</f>
        <v>0</v>
      </c>
      <c r="G48" s="666">
        <f>'Data Entry - CA2'!G48</f>
        <v>0</v>
      </c>
      <c r="H48" s="667">
        <f t="shared" si="20"/>
        <v>0</v>
      </c>
      <c r="I48" s="666">
        <f>'Data Entry - CA2'!I48</f>
        <v>0</v>
      </c>
      <c r="J48" s="666">
        <f>'Data Entry - CA2'!J48</f>
        <v>0</v>
      </c>
      <c r="K48" s="668">
        <f t="shared" si="21"/>
        <v>0</v>
      </c>
      <c r="L48" s="669">
        <f>IF($E$326=0,0,+$E$256+ROUND(($E$256/($E$326-$E$308)*$E$329),0))</f>
        <v>0</v>
      </c>
      <c r="M48" s="669">
        <f>IF($M$326=0,0,+$M$256+ROUND(($M$256/($M$326-$M$308)*$M$329),0))</f>
        <v>0</v>
      </c>
      <c r="N48" s="669">
        <f>IF($N$326=0,0,+$N$256+ROUND(($N$256/($N$326-$N$308)*$N$329),0))</f>
        <v>0</v>
      </c>
      <c r="O48" s="669" t="e">
        <f>IF($O$326=0,0,+$O$256+ROUND(($O$256/($O$326-$O$308)*$O$329),0))</f>
        <v>#N/A</v>
      </c>
      <c r="P48" s="670" t="e">
        <f t="shared" si="22"/>
        <v>#N/A</v>
      </c>
      <c r="Q48" s="352">
        <f>IF($R$326=0,0,+$R$256+ROUND(($R$256/($R$326-$R$308)*$R$329),0))</f>
        <v>0</v>
      </c>
      <c r="R48" s="352">
        <f>IF($S$326=0,0,+$S$256+ROUND(($S$256/($S$326-$S$308)*$S$329),0))</f>
        <v>0</v>
      </c>
      <c r="S48" s="352">
        <f>IF($T$326=0,0,+$T$256+ROUND(($T$256/($T$326-$T$308)*$T$329),0))</f>
        <v>0</v>
      </c>
      <c r="T48" s="352" t="e">
        <f>IF($U$326=0,0,+$U$256+ROUND(($U$256/($U$326-$U$308)*$U$329),0))</f>
        <v>#N/A</v>
      </c>
      <c r="U48" s="667" t="e">
        <f t="shared" si="23"/>
        <v>#N/A</v>
      </c>
      <c r="V48" s="668" t="e">
        <f>$P$48+$K$48+$U$48</f>
        <v>#N/A</v>
      </c>
      <c r="W48" s="668" t="e">
        <f>IF($B$379=0,0,$V$48/$B$379)</f>
        <v>#N/A</v>
      </c>
      <c r="X48" s="671" t="e">
        <f>$B$379</f>
        <v>#N/A</v>
      </c>
      <c r="Y48" s="360" t="e">
        <f>$C$379</f>
        <v>#N/A</v>
      </c>
      <c r="Z48" s="360">
        <f>IF($K$48&gt;0,+$K$48/$Y$48,0)</f>
        <v>0</v>
      </c>
      <c r="AA48" s="360" t="e">
        <f>IF(($P$48+$U$48)&gt;0,+($P$48+$U$48)/$Y$48,0)</f>
        <v>#N/A</v>
      </c>
      <c r="AB48" s="360" t="e">
        <f>IF($V$48&gt;0,+$V$48/$Y$48,0)</f>
        <v>#N/A</v>
      </c>
      <c r="AC48" s="99"/>
      <c r="AD48" s="100"/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</row>
    <row r="49" spans="1:40">
      <c r="A49" s="937" t="s">
        <v>380</v>
      </c>
      <c r="B49" s="666">
        <f>'Data Entry - CA2'!B49</f>
        <v>0</v>
      </c>
      <c r="C49" s="666">
        <f>'Data Entry - CA2'!C49</f>
        <v>0</v>
      </c>
      <c r="D49" s="666">
        <f>'Data Entry - CA2'!D49</f>
        <v>0</v>
      </c>
      <c r="E49" s="666">
        <f>'Data Entry - CA2'!E49</f>
        <v>0</v>
      </c>
      <c r="F49" s="666">
        <f>'Data Entry - CA2'!F49</f>
        <v>0</v>
      </c>
      <c r="G49" s="666">
        <f>'Data Entry - CA2'!G49</f>
        <v>0</v>
      </c>
      <c r="H49" s="667">
        <f t="shared" si="20"/>
        <v>0</v>
      </c>
      <c r="I49" s="666">
        <f>'Data Entry - CA2'!I49</f>
        <v>0</v>
      </c>
      <c r="J49" s="666">
        <f>'Data Entry - CA2'!J49</f>
        <v>0</v>
      </c>
      <c r="K49" s="668">
        <f t="shared" si="21"/>
        <v>0</v>
      </c>
      <c r="L49" s="669">
        <f>IF($E$326=0,0,+$E$257+ROUND(($E$257/($E$326-$E$308)*$E$329),0))</f>
        <v>0</v>
      </c>
      <c r="M49" s="669">
        <f>IF($M$326=0,0,+$M$257+ROUND(($M$257/($M$326-$M$308)*$M$329),0))</f>
        <v>0</v>
      </c>
      <c r="N49" s="669">
        <f>IF($N$326=0,0,+$N$257+ROUND(($N$257/($N$326-$N$308)*$N$329),0))</f>
        <v>0</v>
      </c>
      <c r="O49" s="669" t="e">
        <f>IF($O$326=0,0,+$O$257+ROUND(($O$257/($O$326-$O$308)*$O$329),0))</f>
        <v>#N/A</v>
      </c>
      <c r="P49" s="670" t="e">
        <f t="shared" si="22"/>
        <v>#N/A</v>
      </c>
      <c r="Q49" s="352">
        <f>IF($R$326=0,0,+$R$257+ROUND(($R$257/($R$326-$R$308)*$R$329),0))</f>
        <v>0</v>
      </c>
      <c r="R49" s="352">
        <f>IF($S$326=0,0,+$S$257+ROUND(($S$257/($S$326-$S$308)*$S$329),0))</f>
        <v>0</v>
      </c>
      <c r="S49" s="352">
        <f>IF($T$326=0,0,+$T$257+ROUND(($T$257/($T$326-$T$308)*$T$329),0))</f>
        <v>0</v>
      </c>
      <c r="T49" s="352" t="e">
        <f>IF($U$326=0,0,+$U$257+ROUND(($U$257/($U$326-$U$308)*$U$329),0))</f>
        <v>#N/A</v>
      </c>
      <c r="U49" s="667" t="e">
        <f t="shared" si="23"/>
        <v>#N/A</v>
      </c>
      <c r="V49" s="668" t="e">
        <f>$P$49+$K$49+$U$49</f>
        <v>#N/A</v>
      </c>
      <c r="W49" s="668" t="e">
        <f>IF($B$380=0,0,$V$49/$B$380)</f>
        <v>#N/A</v>
      </c>
      <c r="X49" s="671" t="e">
        <f>$B$380</f>
        <v>#N/A</v>
      </c>
      <c r="Y49" s="360" t="e">
        <f>$C$380</f>
        <v>#N/A</v>
      </c>
      <c r="Z49" s="360">
        <f>IF($K$49&gt;0,+$K$49/$Y$49,0)</f>
        <v>0</v>
      </c>
      <c r="AA49" s="360" t="e">
        <f>IF(($P$49+$U$49)&gt;0,+($P$49+$U$49)/$Y$49,0)</f>
        <v>#N/A</v>
      </c>
      <c r="AB49" s="360" t="e">
        <f>IF($V$49&gt;0,+$V$49/$Y$49,0)</f>
        <v>#N/A</v>
      </c>
      <c r="AC49" s="99"/>
      <c r="AD49" s="100"/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</row>
    <row r="50" spans="1:40">
      <c r="A50" s="937" t="s">
        <v>381</v>
      </c>
      <c r="B50" s="666">
        <f>'Data Entry - CA2'!B50</f>
        <v>0</v>
      </c>
      <c r="C50" s="666">
        <f>'Data Entry - CA2'!C50</f>
        <v>0</v>
      </c>
      <c r="D50" s="666">
        <f>'Data Entry - CA2'!D50</f>
        <v>0</v>
      </c>
      <c r="E50" s="666">
        <f>'Data Entry - CA2'!E50</f>
        <v>0</v>
      </c>
      <c r="F50" s="666">
        <f>'Data Entry - CA2'!F50</f>
        <v>0</v>
      </c>
      <c r="G50" s="666">
        <f>'Data Entry - CA2'!G50</f>
        <v>0</v>
      </c>
      <c r="H50" s="667">
        <f t="shared" si="20"/>
        <v>0</v>
      </c>
      <c r="I50" s="666">
        <f>'Data Entry - CA2'!I50</f>
        <v>0</v>
      </c>
      <c r="J50" s="666">
        <f>'Data Entry - CA2'!J50</f>
        <v>0</v>
      </c>
      <c r="K50" s="668">
        <f t="shared" si="21"/>
        <v>0</v>
      </c>
      <c r="L50" s="669">
        <f>IF($E$326=0,0,+$E$258+ROUND(($E$258/($E$326-$E$308)*$E$329),0))</f>
        <v>0</v>
      </c>
      <c r="M50" s="669">
        <f>IF($M$326=0,0,+$M$258+ROUND(($M$258/($M$326-$M$308)*$M$329),0))</f>
        <v>0</v>
      </c>
      <c r="N50" s="669">
        <f>IF($N$326=0,0,+$N$258+ROUND(($N$258/($N$326-$N$308)*$N$329),0))</f>
        <v>0</v>
      </c>
      <c r="O50" s="669" t="e">
        <f>IF($O$326=0,0,+$O$258+ROUND(($O$258/($O$326-$O$308)*$O$329),0))</f>
        <v>#N/A</v>
      </c>
      <c r="P50" s="670" t="e">
        <f t="shared" si="22"/>
        <v>#N/A</v>
      </c>
      <c r="Q50" s="352">
        <f>IF($R$326=0,0,+$R$258+ROUND(($R$258/($R$326-$R$308)*$R$329),0))</f>
        <v>0</v>
      </c>
      <c r="R50" s="352">
        <f>IF($S$326=0,0,+$S$258+ROUND(($S$258/($S$326-$S$308)*$S$329),0))</f>
        <v>0</v>
      </c>
      <c r="S50" s="352">
        <f>IF($T$326=0,0,+$T$258+ROUND(($T$258/($T$326-$T$308)*$T$329),0))</f>
        <v>0</v>
      </c>
      <c r="T50" s="352" t="e">
        <f>IF($U$326=0,0,+$U$258+ROUND(($U$258/($U$326-$U$308)*$U$329),0))</f>
        <v>#N/A</v>
      </c>
      <c r="U50" s="667" t="e">
        <f t="shared" si="23"/>
        <v>#N/A</v>
      </c>
      <c r="V50" s="668" t="e">
        <f>$P$50+$K$50+$U$50</f>
        <v>#N/A</v>
      </c>
      <c r="W50" s="668" t="e">
        <f>IF($B$381=0,0,$V$50/$B$381)</f>
        <v>#N/A</v>
      </c>
      <c r="X50" s="671" t="e">
        <f>$B$381</f>
        <v>#N/A</v>
      </c>
      <c r="Y50" s="360" t="e">
        <f>$C$381</f>
        <v>#N/A</v>
      </c>
      <c r="Z50" s="360">
        <f>IF($K$50&gt;0,+$K$50/$Y$50,0)</f>
        <v>0</v>
      </c>
      <c r="AA50" s="360" t="e">
        <f>IF(($P$50+$U$50)&gt;0,+($P$50+$U$50)/$Y$50,0)</f>
        <v>#N/A</v>
      </c>
      <c r="AB50" s="360" t="e">
        <f>IF($V$50&gt;0,+$V$50/$Y$50,0)</f>
        <v>#N/A</v>
      </c>
      <c r="AC50" s="99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</row>
    <row r="51" spans="1:40">
      <c r="A51" s="937" t="s">
        <v>382</v>
      </c>
      <c r="B51" s="666">
        <f>'Data Entry - CA2'!B51</f>
        <v>0</v>
      </c>
      <c r="C51" s="666">
        <f>'Data Entry - CA2'!C51</f>
        <v>0</v>
      </c>
      <c r="D51" s="666">
        <f>'Data Entry - CA2'!D51</f>
        <v>0</v>
      </c>
      <c r="E51" s="666">
        <f>'Data Entry - CA2'!E51</f>
        <v>0</v>
      </c>
      <c r="F51" s="666">
        <f>'Data Entry - CA2'!F51</f>
        <v>0</v>
      </c>
      <c r="G51" s="666">
        <f>'Data Entry - CA2'!G51</f>
        <v>0</v>
      </c>
      <c r="H51" s="667">
        <f t="shared" si="20"/>
        <v>0</v>
      </c>
      <c r="I51" s="666">
        <f>'Data Entry - CA2'!I51</f>
        <v>0</v>
      </c>
      <c r="J51" s="666">
        <f>'Data Entry - CA2'!J51</f>
        <v>0</v>
      </c>
      <c r="K51" s="668">
        <f t="shared" si="21"/>
        <v>0</v>
      </c>
      <c r="L51" s="669">
        <f>IF($E$326=0,0,+$E$259+ROUND(($E$259/($E$326-$E$308)*$E$329),0))</f>
        <v>0</v>
      </c>
      <c r="M51" s="669">
        <f>IF($M$326=0,0,+$M$259+ROUND(($M$259/($M$326-$M$308)*$M$329),0))</f>
        <v>0</v>
      </c>
      <c r="N51" s="669">
        <f>IF($N$326=0,0,+$N$259+ROUND(($N$259/($N$326-$N$308)*$N$329),0))</f>
        <v>0</v>
      </c>
      <c r="O51" s="669" t="e">
        <f>IF($O$326=0,0,+$O$259+ROUND(($O$259/($O$326-$O$308)*$O$329),0))</f>
        <v>#N/A</v>
      </c>
      <c r="P51" s="670" t="e">
        <f t="shared" si="22"/>
        <v>#N/A</v>
      </c>
      <c r="Q51" s="352">
        <f>IF($R$326=0,0,+$R$259+ROUND(($R$259/($R$326-$R$308)*$R$329),0))</f>
        <v>0</v>
      </c>
      <c r="R51" s="352">
        <f>IF($S$326=0,0,+$S$259+ROUND(($S$259/($S$326-$S$308)*$S$329),0))</f>
        <v>0</v>
      </c>
      <c r="S51" s="352">
        <f>IF($T$326=0,0,+$T$259+ROUND(($T$259/($T$326-$T$308)*$T$329),0))</f>
        <v>0</v>
      </c>
      <c r="T51" s="352" t="e">
        <f>IF($U$326=0,0,+$U$259+ROUND(($U$259/($U$326-$U$308)*$U$329),0))</f>
        <v>#N/A</v>
      </c>
      <c r="U51" s="667" t="e">
        <f t="shared" si="23"/>
        <v>#N/A</v>
      </c>
      <c r="V51" s="668" t="e">
        <f>$P$51+$K$51+$U$51</f>
        <v>#N/A</v>
      </c>
      <c r="W51" s="668" t="e">
        <f>IF($B$382=0,0,$V$51/$B$382)</f>
        <v>#N/A</v>
      </c>
      <c r="X51" s="671" t="e">
        <f>$B$382</f>
        <v>#N/A</v>
      </c>
      <c r="Y51" s="360" t="e">
        <f>$C$382</f>
        <v>#N/A</v>
      </c>
      <c r="Z51" s="360">
        <f>IF($K$51&gt;0,+$K$51/$Y$51,0)</f>
        <v>0</v>
      </c>
      <c r="AA51" s="360" t="e">
        <f>IF(($P$51+$U$51)&gt;0,+($P$51+$U$51)/$Y$51,0)</f>
        <v>#N/A</v>
      </c>
      <c r="AB51" s="360" t="e">
        <f>IF($V$51&gt;0,+$V$51/$Y$51,0)</f>
        <v>#N/A</v>
      </c>
      <c r="AC51" s="99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</row>
    <row r="52" spans="1:40">
      <c r="A52" s="937" t="s">
        <v>383</v>
      </c>
      <c r="B52" s="666">
        <f>'Data Entry - CA2'!B52</f>
        <v>0</v>
      </c>
      <c r="C52" s="666">
        <f>'Data Entry - CA2'!C52</f>
        <v>0</v>
      </c>
      <c r="D52" s="666">
        <f>'Data Entry - CA2'!D52</f>
        <v>0</v>
      </c>
      <c r="E52" s="666">
        <f>'Data Entry - CA2'!E52</f>
        <v>0</v>
      </c>
      <c r="F52" s="666">
        <f>'Data Entry - CA2'!F52</f>
        <v>0</v>
      </c>
      <c r="G52" s="666">
        <f>'Data Entry - CA2'!G52</f>
        <v>0</v>
      </c>
      <c r="H52" s="667">
        <f t="shared" si="20"/>
        <v>0</v>
      </c>
      <c r="I52" s="666">
        <f>'Data Entry - CA2'!I52</f>
        <v>0</v>
      </c>
      <c r="J52" s="666">
        <f>'Data Entry - CA2'!J52</f>
        <v>0</v>
      </c>
      <c r="K52" s="668">
        <f t="shared" si="21"/>
        <v>0</v>
      </c>
      <c r="L52" s="669">
        <f>IF($E$326=0,0,+$E$260+ROUND(($E$260/($E$326-$E$308)*$E$329),0))</f>
        <v>0</v>
      </c>
      <c r="M52" s="669">
        <f>IF($M$326=0,0,+$M$260+ROUND(($M$260/($M$326-$M$308)*$M$329),0))</f>
        <v>0</v>
      </c>
      <c r="N52" s="669">
        <f>IF($N$326=0,0,+$N$260+ROUND(($N$260/($N$326-$N$308)*$N$329),0))</f>
        <v>0</v>
      </c>
      <c r="O52" s="669" t="e">
        <f>IF($O$326=0,0,+$O$260+ROUND(($O$260/($O$326-$O$308)*$O$329),0))</f>
        <v>#N/A</v>
      </c>
      <c r="P52" s="670" t="e">
        <f t="shared" si="22"/>
        <v>#N/A</v>
      </c>
      <c r="Q52" s="352">
        <f>IF($R$326=0,0,+$R$260+ROUND(($R$260/($R$326-$R$308)*$R$329),0))</f>
        <v>0</v>
      </c>
      <c r="R52" s="352">
        <f>IF($S$326=0,0,+$S$260+ROUND(($S$260/($S$326-$S$308)*$S$329),0))</f>
        <v>0</v>
      </c>
      <c r="S52" s="352">
        <f>IF($T$326=0,0,+$T$260+ROUND(($T$260/($T$326-$T$308)*$T$329),0))</f>
        <v>0</v>
      </c>
      <c r="T52" s="352" t="e">
        <f>IF($U$326=0,0,+$U$260+ROUND(($U$260/($U$326-$U$308)*$U$329),0))</f>
        <v>#N/A</v>
      </c>
      <c r="U52" s="667" t="e">
        <f t="shared" si="23"/>
        <v>#N/A</v>
      </c>
      <c r="V52" s="668" t="e">
        <f>$P$52+$K$52+$U$52</f>
        <v>#N/A</v>
      </c>
      <c r="W52" s="668" t="e">
        <f>IF($B$383=0,0,$V$52/$B$383)</f>
        <v>#N/A</v>
      </c>
      <c r="X52" s="671" t="e">
        <f>$B$383</f>
        <v>#N/A</v>
      </c>
      <c r="Y52" s="360" t="e">
        <f>$C$383</f>
        <v>#N/A</v>
      </c>
      <c r="Z52" s="360">
        <f>IF($K$52&gt;0,+$K$52/$Y$52,0)</f>
        <v>0</v>
      </c>
      <c r="AA52" s="360" t="e">
        <f>IF(($P$52+$U$52)&gt;0,+($P$52+$U$52)/$Y$52,0)</f>
        <v>#N/A</v>
      </c>
      <c r="AB52" s="360" t="e">
        <f>IF($V$52&gt;0,+$V$52/$Y$52,0)</f>
        <v>#N/A</v>
      </c>
      <c r="AC52" s="99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</row>
    <row r="53" spans="1:40">
      <c r="A53" s="937" t="s">
        <v>384</v>
      </c>
      <c r="B53" s="666">
        <f>'Data Entry - CA2'!B53</f>
        <v>0</v>
      </c>
      <c r="C53" s="666">
        <f>'Data Entry - CA2'!C53</f>
        <v>0</v>
      </c>
      <c r="D53" s="666">
        <f>'Data Entry - CA2'!D53</f>
        <v>0</v>
      </c>
      <c r="E53" s="666">
        <f>'Data Entry - CA2'!E53</f>
        <v>0</v>
      </c>
      <c r="F53" s="666">
        <f>'Data Entry - CA2'!F53</f>
        <v>0</v>
      </c>
      <c r="G53" s="666">
        <f>'Data Entry - CA2'!G53</f>
        <v>0</v>
      </c>
      <c r="H53" s="667">
        <f t="shared" si="20"/>
        <v>0</v>
      </c>
      <c r="I53" s="666">
        <f>'Data Entry - CA2'!I53</f>
        <v>0</v>
      </c>
      <c r="J53" s="666">
        <f>'Data Entry - CA2'!J53</f>
        <v>0</v>
      </c>
      <c r="K53" s="668">
        <f t="shared" si="21"/>
        <v>0</v>
      </c>
      <c r="L53" s="669">
        <f>IF($E$326=0,0,+$E$261+ROUND(($E$261/($E$326-$E$308)*$E$329),0))</f>
        <v>0</v>
      </c>
      <c r="M53" s="669">
        <f>IF($M$326=0,0,+$M$261+ROUND(($M$261/($M$326-$M$308)*$M$329),0))</f>
        <v>0</v>
      </c>
      <c r="N53" s="669">
        <f>IF($N$326=0,0,+$N$261+ROUND(($N$261/($N$326-$N$308)*$N$329),0))</f>
        <v>0</v>
      </c>
      <c r="O53" s="669" t="e">
        <f>IF($O$326=0,0,+$O$261+ROUND(($O$261/($O$326-$O$308)*$O$329),0))</f>
        <v>#N/A</v>
      </c>
      <c r="P53" s="670" t="e">
        <f t="shared" si="22"/>
        <v>#N/A</v>
      </c>
      <c r="Q53" s="352">
        <f>IF($R$326=0,0,+$R$261+ROUND(($R$261/($R$326-$R$308)*$R$329),0))</f>
        <v>0</v>
      </c>
      <c r="R53" s="352">
        <f>IF($S$326=0,0,+$S$261+ROUND(($S$261/($S$326-$S$308)*$S$329),0))</f>
        <v>0</v>
      </c>
      <c r="S53" s="352">
        <f>IF($T$326=0,0,+$T$261+ROUND(($T$261/($T$326-$T$308)*$T$329),0))</f>
        <v>0</v>
      </c>
      <c r="T53" s="352" t="e">
        <f>IF($U$326=0,0,+$U$261+ROUND(($U$261/($U$326-$U$308)*$U$329),0))</f>
        <v>#N/A</v>
      </c>
      <c r="U53" s="667" t="e">
        <f t="shared" si="23"/>
        <v>#N/A</v>
      </c>
      <c r="V53" s="668" t="e">
        <f>$P$53+$K$53+$U$53</f>
        <v>#N/A</v>
      </c>
      <c r="W53" s="668" t="e">
        <f>IF($B$384=0,0,$V$53/$B$384)</f>
        <v>#N/A</v>
      </c>
      <c r="X53" s="671" t="e">
        <f>$B$384</f>
        <v>#N/A</v>
      </c>
      <c r="Y53" s="360" t="e">
        <f>$C$384</f>
        <v>#N/A</v>
      </c>
      <c r="Z53" s="360">
        <f>IF($K$53&gt;0,+$K$53/$Y$53,0)</f>
        <v>0</v>
      </c>
      <c r="AA53" s="360" t="e">
        <f>IF(($P$53+$U$53)&gt;0,+($P$53+$U$53)/$Y$53,0)</f>
        <v>#N/A</v>
      </c>
      <c r="AB53" s="360" t="e">
        <f>IF($V$53&gt;0,+$V$53/$Y$53,0)</f>
        <v>#N/A</v>
      </c>
      <c r="AC53" s="99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</row>
    <row r="54" spans="1:40">
      <c r="A54" s="937" t="s">
        <v>385</v>
      </c>
      <c r="B54" s="666">
        <f>'Data Entry - CA2'!B54</f>
        <v>0</v>
      </c>
      <c r="C54" s="666">
        <f>'Data Entry - CA2'!C54</f>
        <v>0</v>
      </c>
      <c r="D54" s="666">
        <f>'Data Entry - CA2'!D54</f>
        <v>0</v>
      </c>
      <c r="E54" s="666">
        <f>'Data Entry - CA2'!E54</f>
        <v>0</v>
      </c>
      <c r="F54" s="666">
        <f>'Data Entry - CA2'!F54</f>
        <v>0</v>
      </c>
      <c r="G54" s="666">
        <f>'Data Entry - CA2'!G54</f>
        <v>0</v>
      </c>
      <c r="H54" s="667">
        <f t="shared" si="20"/>
        <v>0</v>
      </c>
      <c r="I54" s="666">
        <f>'Data Entry - CA2'!I54</f>
        <v>0</v>
      </c>
      <c r="J54" s="666">
        <f>'Data Entry - CA2'!J54</f>
        <v>0</v>
      </c>
      <c r="K54" s="668">
        <f t="shared" si="21"/>
        <v>0</v>
      </c>
      <c r="L54" s="669">
        <f>IF($E$326=0,0,+$E$262+ROUND(($E$262/($E$326-$E$308)*$E$329),0))</f>
        <v>0</v>
      </c>
      <c r="M54" s="669">
        <f>IF($M$326=0,0,+$M$262+ROUND(($M$262/($M$326-$M$308)*$M$329),0))</f>
        <v>0</v>
      </c>
      <c r="N54" s="669">
        <f>IF($N$326=0,0,+$N$262+ROUND(($N$262/($N$326-$N$308)*$N$329),0))</f>
        <v>0</v>
      </c>
      <c r="O54" s="669" t="e">
        <f>IF($O$326=0,0,+$O$262+ROUND(($O$262/($O$326-$O$308)*$O$329),0))</f>
        <v>#N/A</v>
      </c>
      <c r="P54" s="670" t="e">
        <f t="shared" si="22"/>
        <v>#N/A</v>
      </c>
      <c r="Q54" s="352">
        <f>IF($R$326=0,0,+$R$262+ROUND(($R$262/($R$326-$R$308)*$R$329),0))</f>
        <v>0</v>
      </c>
      <c r="R54" s="352">
        <f>IF($S$326=0,0,+$S$262+ROUND(($S$262/($S$326-$S$308)*$S$329),0))</f>
        <v>0</v>
      </c>
      <c r="S54" s="352">
        <f>IF($T$326=0,0,+$T$262+ROUND(($T$262/($T$326-$T$308)*$T$329),0))</f>
        <v>0</v>
      </c>
      <c r="T54" s="352" t="e">
        <f>IF($U$326=0,0,+$U$262+ROUND(($U$262/($U$326-$U$308)*$U$329),0))</f>
        <v>#N/A</v>
      </c>
      <c r="U54" s="667" t="e">
        <f t="shared" si="23"/>
        <v>#N/A</v>
      </c>
      <c r="V54" s="668" t="e">
        <f>$P$54+$K$54+$U$54</f>
        <v>#N/A</v>
      </c>
      <c r="W54" s="668" t="e">
        <f>IF($B$385=0,0,$V$54/$B$385)</f>
        <v>#N/A</v>
      </c>
      <c r="X54" s="671" t="e">
        <f>$B$385</f>
        <v>#N/A</v>
      </c>
      <c r="Y54" s="360" t="e">
        <f>$C$385</f>
        <v>#N/A</v>
      </c>
      <c r="Z54" s="360">
        <f>IF($K$54&gt;0,+$K$54/$Y$54,0)</f>
        <v>0</v>
      </c>
      <c r="AA54" s="360" t="e">
        <f>IF(($P$54+$U$54)&gt;0,+($P$54+$U$54)/$Y$54,0)</f>
        <v>#N/A</v>
      </c>
      <c r="AB54" s="360" t="e">
        <f>IF($V$54&gt;0,+$V$54/$Y$54,0)</f>
        <v>#N/A</v>
      </c>
      <c r="AC54" s="99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</row>
    <row r="55" spans="1:40">
      <c r="A55" s="937" t="s">
        <v>386</v>
      </c>
      <c r="B55" s="666">
        <f>'Data Entry - CA2'!B55</f>
        <v>0</v>
      </c>
      <c r="C55" s="666">
        <f>'Data Entry - CA2'!C55</f>
        <v>0</v>
      </c>
      <c r="D55" s="666">
        <f>'Data Entry - CA2'!D55</f>
        <v>0</v>
      </c>
      <c r="E55" s="666">
        <f>'Data Entry - CA2'!E55</f>
        <v>0</v>
      </c>
      <c r="F55" s="666">
        <f>'Data Entry - CA2'!F55</f>
        <v>0</v>
      </c>
      <c r="G55" s="666">
        <f>'Data Entry - CA2'!G55</f>
        <v>0</v>
      </c>
      <c r="H55" s="667">
        <f t="shared" si="20"/>
        <v>0</v>
      </c>
      <c r="I55" s="666">
        <f>'Data Entry - CA2'!I55</f>
        <v>0</v>
      </c>
      <c r="J55" s="666">
        <f>'Data Entry - CA2'!J55</f>
        <v>0</v>
      </c>
      <c r="K55" s="668">
        <f t="shared" si="21"/>
        <v>0</v>
      </c>
      <c r="L55" s="669">
        <f>IF($E$326=0,0,+$E$263+ROUND(($E$263/($E$326-$E$308)*$E$329),0))</f>
        <v>0</v>
      </c>
      <c r="M55" s="669">
        <f>IF($M$326=0,0,+$M$263+ROUND(($M$263/($M$326-$M$308)*$M$329),0))</f>
        <v>0</v>
      </c>
      <c r="N55" s="669">
        <f>IF($N$326=0,0,+$N$263+ROUND(($N$263/($N$326-$N$308)*$N$329),0))</f>
        <v>0</v>
      </c>
      <c r="O55" s="669" t="e">
        <f>IF($O$326=0,0,+$O$263+ROUND(($O$263/($O$326-$O$308)*$O$329),0))</f>
        <v>#N/A</v>
      </c>
      <c r="P55" s="670" t="e">
        <f t="shared" si="22"/>
        <v>#N/A</v>
      </c>
      <c r="Q55" s="352">
        <f>IF($R$326=0,0,+$R$263+ROUND(($R$263/($R$326-$R$308)*$R$329),0))</f>
        <v>0</v>
      </c>
      <c r="R55" s="352">
        <f>IF($S$326=0,0,+$S$263+ROUND(($S$263/($S$326-$S$308)*$S$329),0))</f>
        <v>0</v>
      </c>
      <c r="S55" s="352">
        <f>IF($T$326=0,0,+$T$263+ROUND(($T$263/($T$326-$T$308)*$T$329),0))</f>
        <v>0</v>
      </c>
      <c r="T55" s="352" t="e">
        <f>IF($U$326=0,0,+$U$263+ROUND(($U$263/($U$326-$U$308)*$U$329),0))</f>
        <v>#N/A</v>
      </c>
      <c r="U55" s="667" t="e">
        <f t="shared" si="23"/>
        <v>#N/A</v>
      </c>
      <c r="V55" s="668" t="e">
        <f>$P$55+$K$55+$U$55</f>
        <v>#N/A</v>
      </c>
      <c r="W55" s="668" t="e">
        <f>IF($B$386=0,0,$V$55/$B$386)</f>
        <v>#N/A</v>
      </c>
      <c r="X55" s="671" t="e">
        <f>$B$386</f>
        <v>#N/A</v>
      </c>
      <c r="Y55" s="360" t="e">
        <f>$C$386</f>
        <v>#N/A</v>
      </c>
      <c r="Z55" s="360">
        <f>IF($K$55&gt;0,+$K$55/$Y$55,0)</f>
        <v>0</v>
      </c>
      <c r="AA55" s="360" t="e">
        <f>IF(($P$55+$U$55)&gt;0,+($P$55+$U$55)/$Y$55,0)</f>
        <v>#N/A</v>
      </c>
      <c r="AB55" s="360" t="e">
        <f>IF($V$55&gt;0,+$V$55/$Y$55,0)</f>
        <v>#N/A</v>
      </c>
      <c r="AC55" s="99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</row>
    <row r="56" spans="1:40">
      <c r="A56" s="937" t="s">
        <v>387</v>
      </c>
      <c r="B56" s="666">
        <f>'Data Entry - CA2'!B56</f>
        <v>0</v>
      </c>
      <c r="C56" s="666">
        <f>'Data Entry - CA2'!C56</f>
        <v>0</v>
      </c>
      <c r="D56" s="666">
        <f>'Data Entry - CA2'!D56</f>
        <v>0</v>
      </c>
      <c r="E56" s="666">
        <f>'Data Entry - CA2'!E56</f>
        <v>0</v>
      </c>
      <c r="F56" s="666">
        <f>'Data Entry - CA2'!F56</f>
        <v>0</v>
      </c>
      <c r="G56" s="666">
        <f>'Data Entry - CA2'!G56</f>
        <v>0</v>
      </c>
      <c r="H56" s="667">
        <f t="shared" si="20"/>
        <v>0</v>
      </c>
      <c r="I56" s="666">
        <f>'Data Entry - CA2'!I56</f>
        <v>0</v>
      </c>
      <c r="J56" s="666">
        <f>'Data Entry - CA2'!J56</f>
        <v>0</v>
      </c>
      <c r="K56" s="668">
        <f t="shared" si="21"/>
        <v>0</v>
      </c>
      <c r="L56" s="669">
        <f>IF($E$326=0,0,+$E$264+ROUND(($E$264/($E$326-$E$308)*$E$329),0))</f>
        <v>0</v>
      </c>
      <c r="M56" s="669">
        <f>IF($M$326=0,0,+$M$264+ROUND(($M$264/($M$326-$M$308)*$M$329),0))</f>
        <v>0</v>
      </c>
      <c r="N56" s="669">
        <f>IF($N$326=0,0,+$N$264+ROUND(($N$264/($N$326-$N$308)*$N$329),0))</f>
        <v>0</v>
      </c>
      <c r="O56" s="669" t="e">
        <f>IF($O$326=0,0,+$O$264+ROUND(($O$264/($O$326-$O$308)*$O$329),0))</f>
        <v>#N/A</v>
      </c>
      <c r="P56" s="670" t="e">
        <f t="shared" si="22"/>
        <v>#N/A</v>
      </c>
      <c r="Q56" s="352">
        <f>IF($R$326=0,0,+$R$264+ROUND(($R$264/($R$326-$R$308)*$R$329),0))</f>
        <v>0</v>
      </c>
      <c r="R56" s="352">
        <f>IF($S$326=0,0,+$S$264+ROUND(($S$264/($S$326-$S$308)*$S$329),0))</f>
        <v>0</v>
      </c>
      <c r="S56" s="352">
        <f>IF($T$326=0,0,+$T$264+ROUND(($T$264/($T$326-$T$308)*$T$329),0))</f>
        <v>0</v>
      </c>
      <c r="T56" s="352" t="e">
        <f>IF($U$326=0,0,+$U$264+ROUND(($U$264/($U$326-$U$308)*$U$329),0))</f>
        <v>#N/A</v>
      </c>
      <c r="U56" s="667" t="e">
        <f t="shared" si="23"/>
        <v>#N/A</v>
      </c>
      <c r="V56" s="668" t="e">
        <f>$P$56+$K$56+$U$56</f>
        <v>#N/A</v>
      </c>
      <c r="W56" s="668" t="e">
        <f>IF($B$387=0,0,$V$56/$B$387)</f>
        <v>#N/A</v>
      </c>
      <c r="X56" s="671" t="e">
        <f>$B$387</f>
        <v>#N/A</v>
      </c>
      <c r="Y56" s="360" t="e">
        <f>$C$387</f>
        <v>#N/A</v>
      </c>
      <c r="Z56" s="360">
        <f>IF($K$56&gt;0,+$K$56/$Y$56,0)</f>
        <v>0</v>
      </c>
      <c r="AA56" s="360" t="e">
        <f>IF(($P$56+$U$56)&gt;0,+($P$56+$U$56)/$Y$56,0)</f>
        <v>#N/A</v>
      </c>
      <c r="AB56" s="360" t="e">
        <f>IF($V$56&gt;0,+$V$56/$Y$56,0)</f>
        <v>#N/A</v>
      </c>
      <c r="AC56" s="99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</row>
    <row r="57" spans="1:40">
      <c r="A57" s="937" t="s">
        <v>388</v>
      </c>
      <c r="B57" s="666">
        <f>'Data Entry - CA2'!B57</f>
        <v>0</v>
      </c>
      <c r="C57" s="666">
        <f>'Data Entry - CA2'!C57</f>
        <v>0</v>
      </c>
      <c r="D57" s="666">
        <f>'Data Entry - CA2'!D57</f>
        <v>0</v>
      </c>
      <c r="E57" s="666">
        <f>'Data Entry - CA2'!E57</f>
        <v>0</v>
      </c>
      <c r="F57" s="666">
        <f>'Data Entry - CA2'!F57</f>
        <v>0</v>
      </c>
      <c r="G57" s="666">
        <f>'Data Entry - CA2'!G57</f>
        <v>0</v>
      </c>
      <c r="H57" s="667">
        <f t="shared" si="20"/>
        <v>0</v>
      </c>
      <c r="I57" s="666">
        <f>'Data Entry - CA2'!I57</f>
        <v>0</v>
      </c>
      <c r="J57" s="666">
        <f>'Data Entry - CA2'!J57</f>
        <v>0</v>
      </c>
      <c r="K57" s="668">
        <f t="shared" si="21"/>
        <v>0</v>
      </c>
      <c r="L57" s="669">
        <f>IF($E$326=0,0,+$E$265+ROUND(($E$265/($E$326-$E$308)*$E$329),0))</f>
        <v>0</v>
      </c>
      <c r="M57" s="669">
        <f>IF($M$326=0,0,+$M$265+ROUND(($M$265/($M$326-$M$308)*$M$329),0))</f>
        <v>0</v>
      </c>
      <c r="N57" s="669">
        <f>IF($N$326=0,0,+$N$265+ROUND(($N$265/($N$326-$N$308)*$N$329),0))</f>
        <v>0</v>
      </c>
      <c r="O57" s="669" t="e">
        <f>IF($O$326=0,0,+$O$265+ROUND(($O$265/($O$326-$O$308)*$O$329),0))</f>
        <v>#N/A</v>
      </c>
      <c r="P57" s="670" t="e">
        <f t="shared" si="22"/>
        <v>#N/A</v>
      </c>
      <c r="Q57" s="352">
        <f>IF($R$326=0,0,+$R$265+ROUND(($R$265/($R$326-$R$308)*$R$329),0))</f>
        <v>0</v>
      </c>
      <c r="R57" s="352">
        <f>IF($S$326=0,0,+$S$265+ROUND(($S$265/($S$326-$S$308)*$S$329),0))</f>
        <v>0</v>
      </c>
      <c r="S57" s="352">
        <f>IF($T$326=0,0,+$T$265+ROUND(($T$265/($T$326-$T$308)*$T$329),0))</f>
        <v>0</v>
      </c>
      <c r="T57" s="352" t="e">
        <f>IF($U$326=0,0,+$U$265+ROUND(($U$265/($U$326-$U$308)*$U$329),0))</f>
        <v>#N/A</v>
      </c>
      <c r="U57" s="667" t="e">
        <f t="shared" si="23"/>
        <v>#N/A</v>
      </c>
      <c r="V57" s="668" t="e">
        <f>$P$57+$K$57+$U$57</f>
        <v>#N/A</v>
      </c>
      <c r="W57" s="668" t="e">
        <f>IF($B$388=0,0,$V$57/$B$388)</f>
        <v>#N/A</v>
      </c>
      <c r="X57" s="671" t="e">
        <f>$B$388</f>
        <v>#N/A</v>
      </c>
      <c r="Y57" s="360" t="e">
        <f>$C$388</f>
        <v>#N/A</v>
      </c>
      <c r="Z57" s="360">
        <f>IF($K$57&gt;0,+$K$57/$Y$57,0)</f>
        <v>0</v>
      </c>
      <c r="AA57" s="360" t="e">
        <f>IF(($P$57+$U$57)&gt;0,+($P$57+$U$57)/$Y$57,0)</f>
        <v>#N/A</v>
      </c>
      <c r="AB57" s="360" t="e">
        <f>IF($V$57&gt;0,+$V$57/$Y$57,0)</f>
        <v>#N/A</v>
      </c>
      <c r="AC57" s="99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</row>
    <row r="58" spans="1:40">
      <c r="A58" s="937" t="s">
        <v>389</v>
      </c>
      <c r="B58" s="666">
        <f>'Data Entry - CA2'!B58</f>
        <v>0</v>
      </c>
      <c r="C58" s="666">
        <f>'Data Entry - CA2'!C58</f>
        <v>0</v>
      </c>
      <c r="D58" s="666">
        <f>'Data Entry - CA2'!D58</f>
        <v>0</v>
      </c>
      <c r="E58" s="666">
        <f>'Data Entry - CA2'!E58</f>
        <v>0</v>
      </c>
      <c r="F58" s="666">
        <f>'Data Entry - CA2'!F58</f>
        <v>0</v>
      </c>
      <c r="G58" s="666">
        <f>'Data Entry - CA2'!G58</f>
        <v>0</v>
      </c>
      <c r="H58" s="667">
        <f t="shared" si="20"/>
        <v>0</v>
      </c>
      <c r="I58" s="666">
        <f>'Data Entry - CA2'!I58</f>
        <v>0</v>
      </c>
      <c r="J58" s="666">
        <f>'Data Entry - CA2'!J58</f>
        <v>0</v>
      </c>
      <c r="K58" s="668">
        <f t="shared" si="21"/>
        <v>0</v>
      </c>
      <c r="L58" s="669">
        <f>IF($E$326=0,0,+$E$266+ROUND(($E$266/($E$326-$E$308)*$E$329),0))</f>
        <v>0</v>
      </c>
      <c r="M58" s="669">
        <f>IF($M$326=0,0,+$M$266+ROUND(($M$266/($M$326-$M$308)*$M$329),0))</f>
        <v>0</v>
      </c>
      <c r="N58" s="669">
        <f>IF($N$326=0,0,+$N$266+ROUND(($N$266/($N$326-$N$308)*$N$329),0))</f>
        <v>0</v>
      </c>
      <c r="O58" s="669" t="e">
        <f>IF($O$326=0,0,+$O$266+ROUND(($O$266/($O$326-$O$308)*$O$329),0))</f>
        <v>#N/A</v>
      </c>
      <c r="P58" s="670" t="e">
        <f t="shared" si="22"/>
        <v>#N/A</v>
      </c>
      <c r="Q58" s="352">
        <f>IF($R$326=0,0,+$R$266+ROUND(($R$266/($R$326-$R$308)*$R$329),0))</f>
        <v>0</v>
      </c>
      <c r="R58" s="352">
        <f>IF($S$326=0,0,+$S$266+ROUND(($S$266/($S$326-$S$308)*$S$329),0))</f>
        <v>0</v>
      </c>
      <c r="S58" s="352">
        <f>IF($T$326=0,0,+$T$266+ROUND(($T$266/($T$326-$T$308)*$T$329),0))</f>
        <v>0</v>
      </c>
      <c r="T58" s="352" t="e">
        <f>IF($U$326=0,0,+$U$266+ROUND(($U$266/($U$326-$U$308)*$U$329),0))</f>
        <v>#N/A</v>
      </c>
      <c r="U58" s="667" t="e">
        <f t="shared" si="23"/>
        <v>#N/A</v>
      </c>
      <c r="V58" s="668" t="e">
        <f>$P$58+$K$58+$U$58</f>
        <v>#N/A</v>
      </c>
      <c r="W58" s="668" t="e">
        <f>IF($B$389=0,0,$V$58/$B$389)</f>
        <v>#N/A</v>
      </c>
      <c r="X58" s="671" t="e">
        <f>$B$389</f>
        <v>#N/A</v>
      </c>
      <c r="Y58" s="360" t="e">
        <f>$C$389</f>
        <v>#N/A</v>
      </c>
      <c r="Z58" s="360">
        <f>IF($K$58&gt;0,+$K$58/$Y$58,0)</f>
        <v>0</v>
      </c>
      <c r="AA58" s="360" t="e">
        <f>IF(($P$58+$U$58)&gt;0,+($P$58+$U$58)/$Y$58,0)</f>
        <v>#N/A</v>
      </c>
      <c r="AB58" s="360" t="e">
        <f>IF($V$58&gt;0,+$V$58/$Y$58,0)</f>
        <v>#N/A</v>
      </c>
      <c r="AC58" s="99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</row>
    <row r="59" spans="1:40">
      <c r="A59" s="937" t="s">
        <v>390</v>
      </c>
      <c r="B59" s="666">
        <f>'Data Entry - CA2'!B59</f>
        <v>0</v>
      </c>
      <c r="C59" s="666">
        <f>'Data Entry - CA2'!C59</f>
        <v>0</v>
      </c>
      <c r="D59" s="666">
        <f>'Data Entry - CA2'!D59</f>
        <v>0</v>
      </c>
      <c r="E59" s="666">
        <f>'Data Entry - CA2'!E59</f>
        <v>0</v>
      </c>
      <c r="F59" s="666">
        <f>'Data Entry - CA2'!F59</f>
        <v>0</v>
      </c>
      <c r="G59" s="666">
        <f>'Data Entry - CA2'!G59</f>
        <v>0</v>
      </c>
      <c r="H59" s="667">
        <f t="shared" si="20"/>
        <v>0</v>
      </c>
      <c r="I59" s="666">
        <f>'Data Entry - CA2'!I59</f>
        <v>0</v>
      </c>
      <c r="J59" s="666">
        <f>'Data Entry - CA2'!J59</f>
        <v>0</v>
      </c>
      <c r="K59" s="668">
        <f t="shared" si="21"/>
        <v>0</v>
      </c>
      <c r="L59" s="669">
        <f>IF($E$326=0,0,+$E$267+ROUND(($E$267/($E$326-$E$308)*$E$329),0))</f>
        <v>0</v>
      </c>
      <c r="M59" s="669">
        <f>IF($M$326=0,0,+$M$267+ROUND(($M$267/($M$326-$M$308)*$M$329),0))</f>
        <v>0</v>
      </c>
      <c r="N59" s="669">
        <f>IF($N$326=0,0,+$N$267+ROUND(($N$267/($N$326-$N$308)*$N$329),0))</f>
        <v>0</v>
      </c>
      <c r="O59" s="669" t="e">
        <f>IF($O$326=0,0,+$O$267+ROUND(($O$267/($O$326-$O$308)*$O$329),0))</f>
        <v>#N/A</v>
      </c>
      <c r="P59" s="670" t="e">
        <f t="shared" si="22"/>
        <v>#N/A</v>
      </c>
      <c r="Q59" s="352">
        <f>IF($R$326=0,0,+$R$267+ROUND(($R$267/($R$326-$R$308)*$R$329),0))</f>
        <v>0</v>
      </c>
      <c r="R59" s="352">
        <f>IF($S$326=0,0,+$S$267+ROUND(($S$267/($S$326-$S$308)*$S$329),0))</f>
        <v>0</v>
      </c>
      <c r="S59" s="352">
        <f>IF($T$326=0,0,+$T$267+ROUND(($T$267/($T$326-$T$308)*$T$329),0))</f>
        <v>0</v>
      </c>
      <c r="T59" s="352" t="e">
        <f>IF($U$326=0,0,+$U$267+ROUND(($U$267/($U$326-$U$308)*$U$329),0))</f>
        <v>#N/A</v>
      </c>
      <c r="U59" s="667" t="e">
        <f t="shared" si="23"/>
        <v>#N/A</v>
      </c>
      <c r="V59" s="668" t="e">
        <f>$P$59+$K$59+$U$59</f>
        <v>#N/A</v>
      </c>
      <c r="W59" s="668" t="e">
        <f>IF($B$390=0,0,$V$59/$B$390)</f>
        <v>#N/A</v>
      </c>
      <c r="X59" s="671" t="e">
        <f>$B$390</f>
        <v>#N/A</v>
      </c>
      <c r="Y59" s="360" t="e">
        <f>$C$390</f>
        <v>#N/A</v>
      </c>
      <c r="Z59" s="360">
        <f>IF($K$59&gt;0,+$K$59/$Y$59,0)</f>
        <v>0</v>
      </c>
      <c r="AA59" s="360" t="e">
        <f>IF(($P$59+$U$59)&gt;0,+($P$59+$U$59)/$Y$59,0)</f>
        <v>#N/A</v>
      </c>
      <c r="AB59" s="360" t="e">
        <f>IF($V$59&gt;0,+$V$59/$Y$59,0)</f>
        <v>#N/A</v>
      </c>
      <c r="AC59" s="99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</row>
    <row r="60" spans="1:40">
      <c r="A60" s="937" t="s">
        <v>391</v>
      </c>
      <c r="B60" s="666">
        <f>'Data Entry - CA2'!B60</f>
        <v>0</v>
      </c>
      <c r="C60" s="666">
        <f>'Data Entry - CA2'!C60</f>
        <v>0</v>
      </c>
      <c r="D60" s="666">
        <f>'Data Entry - CA2'!D60</f>
        <v>0</v>
      </c>
      <c r="E60" s="666">
        <f>'Data Entry - CA2'!E60</f>
        <v>0</v>
      </c>
      <c r="F60" s="666">
        <f>'Data Entry - CA2'!F60</f>
        <v>0</v>
      </c>
      <c r="G60" s="666">
        <f>'Data Entry - CA2'!G60</f>
        <v>0</v>
      </c>
      <c r="H60" s="667">
        <f t="shared" si="20"/>
        <v>0</v>
      </c>
      <c r="I60" s="666">
        <f>'Data Entry - CA2'!I60</f>
        <v>0</v>
      </c>
      <c r="J60" s="666">
        <f>'Data Entry - CA2'!J60</f>
        <v>0</v>
      </c>
      <c r="K60" s="668">
        <f t="shared" si="21"/>
        <v>0</v>
      </c>
      <c r="L60" s="669">
        <f>IF($E$326=0,0,+$E$268+ROUND(($E$268/($E$326-$E$308)*$E$329),0))</f>
        <v>0</v>
      </c>
      <c r="M60" s="669">
        <f>IF($M$326=0,0,+$M$268+ROUND(($M$268/($M$326-$M$308)*$M$329),0))</f>
        <v>0</v>
      </c>
      <c r="N60" s="669">
        <f>IF($N$326=0,0,+$N$268+ROUND(($N$268/($N$326-$N$308)*$N$329),0))</f>
        <v>0</v>
      </c>
      <c r="O60" s="669" t="e">
        <f>IF($O$326=0,0,+$O$268+ROUND(($O$268/($O$326-$O$308)*$O$329),0))</f>
        <v>#N/A</v>
      </c>
      <c r="P60" s="670" t="e">
        <f t="shared" si="22"/>
        <v>#N/A</v>
      </c>
      <c r="Q60" s="352">
        <f>IF($R$326=0,0,+$R$268+ROUND(($R$268/($R$326-$R$308)*$R$329),0))</f>
        <v>0</v>
      </c>
      <c r="R60" s="352">
        <f>IF($S$326=0,0,+$S$268+ROUND(($S$268/($S$326-$S$308)*$S$329),0))</f>
        <v>0</v>
      </c>
      <c r="S60" s="352">
        <f>IF($T$326=0,0,+$T$268+ROUND(($T$268/($T$326-$T$308)*$T$329),0))</f>
        <v>0</v>
      </c>
      <c r="T60" s="352" t="e">
        <f>IF($U$326=0,0,+$U$268+ROUND(($U$268/($U$326-$U$308)*$U$329),0))</f>
        <v>#N/A</v>
      </c>
      <c r="U60" s="667" t="e">
        <f t="shared" si="23"/>
        <v>#N/A</v>
      </c>
      <c r="V60" s="668" t="e">
        <f>$P$60+$K$60+$U$60</f>
        <v>#N/A</v>
      </c>
      <c r="W60" s="668" t="e">
        <f>IF($B$391=0,0,$V$60/$B$391)</f>
        <v>#N/A</v>
      </c>
      <c r="X60" s="671" t="e">
        <f>$B$391</f>
        <v>#N/A</v>
      </c>
      <c r="Y60" s="360" t="e">
        <f>$C$391</f>
        <v>#N/A</v>
      </c>
      <c r="Z60" s="360">
        <f>IF($K$60&gt;0,+$K$60/$Y$60,0)</f>
        <v>0</v>
      </c>
      <c r="AA60" s="360" t="e">
        <f>IF(($P$60+$U$60)&gt;0,+($P$60+$U$60)/$Y$60,0)</f>
        <v>#N/A</v>
      </c>
      <c r="AB60" s="360" t="e">
        <f>IF($V$60&gt;0,+$V$60/$Y$60,0)</f>
        <v>#N/A</v>
      </c>
      <c r="AC60" s="99"/>
      <c r="AD60" s="100"/>
      <c r="AE60" s="100"/>
      <c r="AF60" s="100"/>
      <c r="AG60" s="100"/>
      <c r="AH60" s="100"/>
      <c r="AI60" s="100"/>
      <c r="AJ60" s="100"/>
      <c r="AK60" s="100"/>
      <c r="AL60" s="100"/>
      <c r="AM60" s="100"/>
      <c r="AN60" s="100"/>
    </row>
    <row r="61" spans="1:40">
      <c r="A61" s="937" t="s">
        <v>392</v>
      </c>
      <c r="B61" s="666">
        <f>'Data Entry - CA2'!B61</f>
        <v>0</v>
      </c>
      <c r="C61" s="666">
        <f>'Data Entry - CA2'!C61</f>
        <v>0</v>
      </c>
      <c r="D61" s="666">
        <f>'Data Entry - CA2'!D61</f>
        <v>0</v>
      </c>
      <c r="E61" s="666">
        <f>'Data Entry - CA2'!E61</f>
        <v>0</v>
      </c>
      <c r="F61" s="666">
        <f>'Data Entry - CA2'!F61</f>
        <v>0</v>
      </c>
      <c r="G61" s="666">
        <f>'Data Entry - CA2'!G61</f>
        <v>0</v>
      </c>
      <c r="H61" s="667">
        <f t="shared" si="20"/>
        <v>0</v>
      </c>
      <c r="I61" s="666">
        <f>'Data Entry - CA2'!I61</f>
        <v>0</v>
      </c>
      <c r="J61" s="666">
        <f>'Data Entry - CA2'!J61</f>
        <v>0</v>
      </c>
      <c r="K61" s="668">
        <f t="shared" si="21"/>
        <v>0</v>
      </c>
      <c r="L61" s="669">
        <f>IF($E$326=0,0,+$E$269+ROUND(($E$269/($E$326-$E$308)*$E$329),0))</f>
        <v>0</v>
      </c>
      <c r="M61" s="669">
        <f>IF($M$326=0,0,+$M$269+ROUND(($M$269/($M$326-$M$308)*$M$329),0))</f>
        <v>0</v>
      </c>
      <c r="N61" s="669">
        <f>IF($N$326=0,0,+$N$269+ROUND(($N$269/($N$326-$N$308)*$N$329),0))</f>
        <v>0</v>
      </c>
      <c r="O61" s="669" t="e">
        <f>IF($O$326=0,0,+$O$269+ROUND(($O$269/($O$326-$O$308)*$O$329),0))</f>
        <v>#N/A</v>
      </c>
      <c r="P61" s="670" t="e">
        <f t="shared" si="22"/>
        <v>#N/A</v>
      </c>
      <c r="Q61" s="352">
        <f>IF($R$326=0,0,+$R$269+ROUND(($R$269/($R$326-$R$308)*$R$329),0))</f>
        <v>0</v>
      </c>
      <c r="R61" s="352">
        <f>IF($S$326=0,0,+$S$269+ROUND(($S$269/($S$326-$S$308)*$S$329),0))</f>
        <v>0</v>
      </c>
      <c r="S61" s="352">
        <f>IF($T$326=0,0,+$T$269+ROUND(($T$269/($T$326-$T$308)*$T$329),0))</f>
        <v>0</v>
      </c>
      <c r="T61" s="352" t="e">
        <f>IF($U$326=0,0,+$U$269+ROUND(($U$269/($U$326-$U$308)*$U$329),0))</f>
        <v>#N/A</v>
      </c>
      <c r="U61" s="667" t="e">
        <f t="shared" si="23"/>
        <v>#N/A</v>
      </c>
      <c r="V61" s="668" t="e">
        <f>$P$61+$K$61+$U$61</f>
        <v>#N/A</v>
      </c>
      <c r="W61" s="668" t="e">
        <f>IF($B$392=0,0,$V$61/$B$392)</f>
        <v>#N/A</v>
      </c>
      <c r="X61" s="671" t="e">
        <f>$B$392</f>
        <v>#N/A</v>
      </c>
      <c r="Y61" s="360" t="e">
        <f>$C$392</f>
        <v>#N/A</v>
      </c>
      <c r="Z61" s="360">
        <f>IF($K$61&gt;0,+$K$61/$Y$61,0)</f>
        <v>0</v>
      </c>
      <c r="AA61" s="360" t="e">
        <f>IF(($P$61+$U$61)&gt;0,+($P$61+$U$61)/$Y$61,0)</f>
        <v>#N/A</v>
      </c>
      <c r="AB61" s="360" t="e">
        <f>IF($V$61&gt;0,+$V$61/$Y$61,0)</f>
        <v>#N/A</v>
      </c>
      <c r="AC61" s="99"/>
      <c r="AD61" s="100"/>
      <c r="AE61" s="100"/>
      <c r="AF61" s="100"/>
      <c r="AG61" s="100"/>
      <c r="AH61" s="100"/>
      <c r="AI61" s="100"/>
      <c r="AJ61" s="100"/>
      <c r="AK61" s="100"/>
      <c r="AL61" s="100"/>
      <c r="AM61" s="100"/>
      <c r="AN61" s="100"/>
    </row>
    <row r="62" spans="1:40" ht="15.75">
      <c r="A62" s="103"/>
      <c r="B62" s="672" t="s">
        <v>141</v>
      </c>
      <c r="C62" s="672" t="s">
        <v>141</v>
      </c>
      <c r="D62" s="672" t="s">
        <v>141</v>
      </c>
      <c r="E62" s="672" t="s">
        <v>141</v>
      </c>
      <c r="F62" s="672" t="s">
        <v>141</v>
      </c>
      <c r="G62" s="672" t="s">
        <v>141</v>
      </c>
      <c r="H62" s="672"/>
      <c r="I62" s="672" t="s">
        <v>141</v>
      </c>
      <c r="J62" s="672" t="s">
        <v>141</v>
      </c>
      <c r="K62" s="308"/>
      <c r="L62" s="673"/>
      <c r="M62" s="673"/>
      <c r="N62" s="673"/>
      <c r="O62" s="673"/>
      <c r="P62" s="673"/>
      <c r="Q62" s="674"/>
      <c r="R62" s="674"/>
      <c r="S62" s="674"/>
      <c r="T62" s="674"/>
      <c r="U62" s="674"/>
      <c r="V62" s="675"/>
      <c r="W62" s="676"/>
      <c r="X62" s="677"/>
      <c r="Y62" s="678"/>
      <c r="Z62" s="679"/>
      <c r="AA62" s="679"/>
      <c r="AB62" s="679"/>
      <c r="AC62" s="99"/>
      <c r="AD62" s="100"/>
      <c r="AE62" s="100"/>
      <c r="AF62" s="100"/>
      <c r="AG62" s="100"/>
      <c r="AH62" s="100"/>
      <c r="AI62" s="100"/>
      <c r="AJ62" s="100"/>
      <c r="AK62" s="100"/>
      <c r="AL62" s="100"/>
      <c r="AM62" s="100"/>
      <c r="AN62" s="100"/>
    </row>
    <row r="63" spans="1:40" ht="15.75">
      <c r="A63" s="103" t="s">
        <v>285</v>
      </c>
      <c r="B63" s="686">
        <f t="shared" ref="B63:V63" si="24">SUM(B38:B61)</f>
        <v>0</v>
      </c>
      <c r="C63" s="686">
        <f t="shared" si="24"/>
        <v>0</v>
      </c>
      <c r="D63" s="686">
        <f t="shared" si="24"/>
        <v>0</v>
      </c>
      <c r="E63" s="686">
        <f t="shared" si="24"/>
        <v>0</v>
      </c>
      <c r="F63" s="686">
        <f t="shared" si="24"/>
        <v>0</v>
      </c>
      <c r="G63" s="686">
        <f t="shared" si="24"/>
        <v>0</v>
      </c>
      <c r="H63" s="686">
        <f t="shared" si="24"/>
        <v>0</v>
      </c>
      <c r="I63" s="686">
        <f t="shared" si="24"/>
        <v>0</v>
      </c>
      <c r="J63" s="686">
        <f t="shared" si="24"/>
        <v>0</v>
      </c>
      <c r="K63" s="687">
        <f t="shared" si="24"/>
        <v>0</v>
      </c>
      <c r="L63" s="688">
        <f t="shared" si="24"/>
        <v>0</v>
      </c>
      <c r="M63" s="688">
        <f t="shared" si="24"/>
        <v>0</v>
      </c>
      <c r="N63" s="688">
        <f t="shared" si="24"/>
        <v>0</v>
      </c>
      <c r="O63" s="688" t="e">
        <f t="shared" si="24"/>
        <v>#N/A</v>
      </c>
      <c r="P63" s="688" t="e">
        <f t="shared" si="24"/>
        <v>#N/A</v>
      </c>
      <c r="Q63" s="686">
        <f t="shared" si="24"/>
        <v>0</v>
      </c>
      <c r="R63" s="686">
        <f t="shared" si="24"/>
        <v>0</v>
      </c>
      <c r="S63" s="686">
        <f t="shared" si="24"/>
        <v>0</v>
      </c>
      <c r="T63" s="686" t="e">
        <f t="shared" si="24"/>
        <v>#N/A</v>
      </c>
      <c r="U63" s="686" t="e">
        <f t="shared" si="24"/>
        <v>#N/A</v>
      </c>
      <c r="V63" s="687" t="e">
        <f t="shared" si="24"/>
        <v>#N/A</v>
      </c>
      <c r="W63" s="668" t="e">
        <f>IF($B$394=0,0,$V$63/$B$394)</f>
        <v>#N/A</v>
      </c>
      <c r="X63" s="665" t="e">
        <f>$B$394</f>
        <v>#N/A</v>
      </c>
      <c r="Y63" s="360" t="e">
        <f>$C$394</f>
        <v>#N/A</v>
      </c>
      <c r="Z63" s="360">
        <f>IF($K$63&gt;0,+$K$63/$Y$63,0)</f>
        <v>0</v>
      </c>
      <c r="AA63" s="360" t="e">
        <f>IF(($P$63+$U$63)&gt;0,+($P$63+$U$63)/$Y$63,0)</f>
        <v>#N/A</v>
      </c>
      <c r="AB63" s="360" t="e">
        <f>IF($V$63&gt;0,+$V$63/$Y$63,0)</f>
        <v>#N/A</v>
      </c>
      <c r="AC63" s="99"/>
      <c r="AD63" s="100"/>
      <c r="AE63" s="100"/>
      <c r="AF63" s="100"/>
      <c r="AG63" s="100"/>
      <c r="AH63" s="100"/>
      <c r="AI63" s="100"/>
      <c r="AJ63" s="100"/>
      <c r="AK63" s="100"/>
      <c r="AL63" s="100"/>
      <c r="AM63" s="100"/>
      <c r="AN63" s="139" t="e">
        <f>$P$63+$U$63</f>
        <v>#N/A</v>
      </c>
    </row>
    <row r="64" spans="1:40" ht="15.75">
      <c r="A64" s="112"/>
      <c r="B64" s="672"/>
      <c r="C64" s="672"/>
      <c r="D64" s="672"/>
      <c r="E64" s="672"/>
      <c r="F64" s="672"/>
      <c r="G64" s="672"/>
      <c r="H64" s="672"/>
      <c r="I64" s="672"/>
      <c r="J64" s="672"/>
      <c r="K64" s="308" t="s">
        <v>141</v>
      </c>
      <c r="L64" s="673"/>
      <c r="M64" s="673"/>
      <c r="N64" s="673"/>
      <c r="O64" s="673"/>
      <c r="P64" s="673"/>
      <c r="Q64" s="674"/>
      <c r="R64" s="674"/>
      <c r="S64" s="674"/>
      <c r="T64" s="674"/>
      <c r="U64" s="674"/>
      <c r="V64" s="675"/>
      <c r="W64" s="676"/>
      <c r="X64" s="677"/>
      <c r="Y64" s="678"/>
      <c r="Z64" s="679"/>
      <c r="AA64" s="679"/>
      <c r="AB64" s="679"/>
      <c r="AC64" s="99"/>
      <c r="AD64" s="100"/>
      <c r="AE64" s="100"/>
      <c r="AF64" s="100"/>
      <c r="AG64" s="100"/>
      <c r="AH64" s="100"/>
      <c r="AI64" s="100"/>
      <c r="AJ64" s="100"/>
      <c r="AK64" s="100"/>
      <c r="AL64" s="100"/>
      <c r="AM64" s="100"/>
      <c r="AN64" s="100"/>
    </row>
    <row r="65" spans="1:40" ht="15.75">
      <c r="A65" s="103" t="s">
        <v>25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10"/>
      <c r="L65" s="663"/>
      <c r="M65" s="663"/>
      <c r="N65" s="663"/>
      <c r="O65" s="663"/>
      <c r="P65" s="663"/>
      <c r="Q65" s="664"/>
      <c r="R65" s="664"/>
      <c r="S65" s="664"/>
      <c r="T65" s="664"/>
      <c r="U65" s="664"/>
      <c r="V65" s="201"/>
      <c r="W65" s="315"/>
      <c r="X65" s="665"/>
      <c r="Y65" s="360"/>
      <c r="Z65" s="689"/>
      <c r="AA65" s="689"/>
      <c r="AB65" s="689"/>
      <c r="AC65" s="99"/>
      <c r="AD65" s="100"/>
      <c r="AE65" s="100"/>
      <c r="AF65" s="100"/>
      <c r="AG65" s="100"/>
      <c r="AH65" s="100"/>
      <c r="AI65" s="100"/>
      <c r="AJ65" s="100"/>
      <c r="AK65" s="100"/>
      <c r="AL65" s="100"/>
      <c r="AM65" s="100"/>
      <c r="AN65" s="100"/>
    </row>
    <row r="66" spans="1:40">
      <c r="A66" s="937" t="s">
        <v>393</v>
      </c>
      <c r="B66" s="666">
        <f>'Data Entry - CA2'!B66</f>
        <v>0</v>
      </c>
      <c r="C66" s="666">
        <f>'Data Entry - CA2'!C66</f>
        <v>0</v>
      </c>
      <c r="D66" s="666">
        <f>'Data Entry - CA2'!D66</f>
        <v>0</v>
      </c>
      <c r="E66" s="666">
        <f>'Data Entry - CA2'!E66</f>
        <v>0</v>
      </c>
      <c r="F66" s="666">
        <f>'Data Entry - CA2'!F66</f>
        <v>0</v>
      </c>
      <c r="G66" s="666">
        <f>'Data Entry - CA2'!G66</f>
        <v>0</v>
      </c>
      <c r="H66" s="667">
        <f t="shared" ref="H66:H72" si="25">SUM(B66:G66)</f>
        <v>0</v>
      </c>
      <c r="I66" s="666">
        <f>'Data Entry - CA2'!I66</f>
        <v>0</v>
      </c>
      <c r="J66" s="666">
        <f>'Data Entry - CA2'!J66</f>
        <v>0</v>
      </c>
      <c r="K66" s="668">
        <f t="shared" ref="K66:K72" si="26">SUM(H66:J66)</f>
        <v>0</v>
      </c>
      <c r="L66" s="669">
        <f>IF($E$326=0,0,+$E$274+ROUND(($E$274/($E$326-$E$308)*$E$329),0))</f>
        <v>0</v>
      </c>
      <c r="M66" s="669">
        <f>IF($M$326=0,0,+$M$274+ROUND(($M$274/($M$326-$M$308)*$M$329),0))</f>
        <v>0</v>
      </c>
      <c r="N66" s="669">
        <f>IF($N$326=0,0,+$N$274+ROUND(($N$274/($N$326-$N$308)*$N$329),0))</f>
        <v>0</v>
      </c>
      <c r="O66" s="669" t="e">
        <f>IF($O$326=0,0,+$O$274+ROUND(($O$274/($O$326-$O$308)*$O$329),0))</f>
        <v>#N/A</v>
      </c>
      <c r="P66" s="670" t="e">
        <f t="shared" ref="P66:P72" si="27">SUM(L66:O66)</f>
        <v>#N/A</v>
      </c>
      <c r="Q66" s="352">
        <f>IF($R$326=0,0,+$R$274+ROUND(($R$274/($R$326-$R$308)*$R$329),0))</f>
        <v>0</v>
      </c>
      <c r="R66" s="352">
        <f>IF($S$326=0,0,+$S$274+ROUND(($S$274/($S$326-$S$308)*$S$329),0))</f>
        <v>0</v>
      </c>
      <c r="S66" s="352">
        <f>IF($T$326=0,0,+$T$274+ROUND(($T$274/($T$326-$T$308)*$T$329),0))</f>
        <v>0</v>
      </c>
      <c r="T66" s="352" t="e">
        <f>IF($U$326=0,0,+$U$274+ROUND(($U$274/($U$326-$U$308)*$U$329),0))</f>
        <v>#N/A</v>
      </c>
      <c r="U66" s="667" t="e">
        <f t="shared" ref="U66:U72" si="28">SUM(Q66:T66)</f>
        <v>#N/A</v>
      </c>
      <c r="V66" s="668" t="e">
        <f>$P$66+$K$66+$U$66</f>
        <v>#N/A</v>
      </c>
      <c r="W66" s="668" t="e">
        <f>IF($B$397=0,0,$V$66/$B$397)</f>
        <v>#N/A</v>
      </c>
      <c r="X66" s="665" t="e">
        <f>$B$397</f>
        <v>#N/A</v>
      </c>
      <c r="Y66" s="360" t="e">
        <f>$C$397</f>
        <v>#N/A</v>
      </c>
      <c r="Z66" s="360">
        <f>IF($K$66&gt;0,+$K$66/$Y$66,0)</f>
        <v>0</v>
      </c>
      <c r="AA66" s="360" t="e">
        <f>IF(($P$66+$U$66)&gt;0,+($P$66+$U$66)/$Y$66,0)</f>
        <v>#N/A</v>
      </c>
      <c r="AB66" s="360" t="e">
        <f>IF($V$66&gt;0,+$V$66/$Y$66,0)</f>
        <v>#N/A</v>
      </c>
      <c r="AC66" s="99"/>
      <c r="AD66" s="100"/>
      <c r="AE66" s="100"/>
      <c r="AF66" s="100"/>
      <c r="AG66" s="100"/>
      <c r="AH66" s="100"/>
      <c r="AI66" s="100"/>
      <c r="AJ66" s="100"/>
      <c r="AK66" s="100"/>
      <c r="AL66" s="100"/>
      <c r="AM66" s="100"/>
      <c r="AN66" s="100"/>
    </row>
    <row r="67" spans="1:40">
      <c r="A67" s="937" t="s">
        <v>394</v>
      </c>
      <c r="B67" s="666">
        <f>'Data Entry - CA2'!B67</f>
        <v>0</v>
      </c>
      <c r="C67" s="666">
        <f>'Data Entry - CA2'!C67</f>
        <v>0</v>
      </c>
      <c r="D67" s="666">
        <f>'Data Entry - CA2'!D67</f>
        <v>0</v>
      </c>
      <c r="E67" s="666">
        <f>'Data Entry - CA2'!E67</f>
        <v>0</v>
      </c>
      <c r="F67" s="666">
        <f>'Data Entry - CA2'!F67</f>
        <v>0</v>
      </c>
      <c r="G67" s="666">
        <f>'Data Entry - CA2'!G67</f>
        <v>0</v>
      </c>
      <c r="H67" s="667">
        <f t="shared" si="25"/>
        <v>0</v>
      </c>
      <c r="I67" s="666">
        <f>'Data Entry - CA2'!I67</f>
        <v>0</v>
      </c>
      <c r="J67" s="666">
        <f>'Data Entry - CA2'!J67</f>
        <v>0</v>
      </c>
      <c r="K67" s="668">
        <f t="shared" si="26"/>
        <v>0</v>
      </c>
      <c r="L67" s="669">
        <f>IF($E$326=0,0,+$E$275+ROUND(($E$275/($E$326-$E$308)*$E$329),0))</f>
        <v>0</v>
      </c>
      <c r="M67" s="669">
        <f>IF($M$326=0,0,+$M$275+ROUND(($M$275/($M$326-$M$308)*$M$329),0))</f>
        <v>0</v>
      </c>
      <c r="N67" s="669">
        <f>IF($N$326=0,0,+$N$275+ROUND(($N$275/($N$326-$N$308)*$N$329),0))</f>
        <v>0</v>
      </c>
      <c r="O67" s="669" t="e">
        <f>IF($O$326=0,0,+$O$275+ROUND(($O$275/($O$326-$O$308)*$O$329),0))</f>
        <v>#N/A</v>
      </c>
      <c r="P67" s="670" t="e">
        <f t="shared" si="27"/>
        <v>#N/A</v>
      </c>
      <c r="Q67" s="352">
        <f>IF($R$326=0,0,+$R$275+ROUND(($R$275/($R$326-$R$308)*$R$329),0))</f>
        <v>0</v>
      </c>
      <c r="R67" s="352">
        <f>IF($S$326=0,0,+$S$275+ROUND(($S$275/($S$326-$S$308)*$S$329),0))</f>
        <v>0</v>
      </c>
      <c r="S67" s="352">
        <f>IF($T$326=0,0,+$T$275+ROUND(($T$275/($T$326-$T$308)*$T$329),0))</f>
        <v>0</v>
      </c>
      <c r="T67" s="352" t="e">
        <f>IF($U$326=0,0,+$U$275+ROUND(($U$275/($U$326-$U$308)*$U$329),0))</f>
        <v>#N/A</v>
      </c>
      <c r="U67" s="667" t="e">
        <f t="shared" si="28"/>
        <v>#N/A</v>
      </c>
      <c r="V67" s="668" t="e">
        <f>$P$67+$K$67+$U$67</f>
        <v>#N/A</v>
      </c>
      <c r="W67" s="668" t="e">
        <f>IF($B$398=0,0,$V$67/$B$398)</f>
        <v>#N/A</v>
      </c>
      <c r="X67" s="665" t="e">
        <f>$B$398</f>
        <v>#N/A</v>
      </c>
      <c r="Y67" s="360" t="e">
        <f>$C$398</f>
        <v>#N/A</v>
      </c>
      <c r="Z67" s="360">
        <f>IF($K$67&gt;0,+$K$67/$Y$67,0)</f>
        <v>0</v>
      </c>
      <c r="AA67" s="360" t="e">
        <f>IF(($P$67+$U$67)&gt;0,+($P$67+$U$67)/$Y$67,0)</f>
        <v>#N/A</v>
      </c>
      <c r="AB67" s="360" t="e">
        <f>IF($V$67&gt;0,+$V$67/$Y$67,0)</f>
        <v>#N/A</v>
      </c>
      <c r="AC67" s="99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</row>
    <row r="68" spans="1:40">
      <c r="A68" s="937" t="s">
        <v>395</v>
      </c>
      <c r="B68" s="666">
        <f>'Data Entry - CA2'!B68</f>
        <v>0</v>
      </c>
      <c r="C68" s="666">
        <f>'Data Entry - CA2'!C68</f>
        <v>0</v>
      </c>
      <c r="D68" s="666">
        <f>'Data Entry - CA2'!D68</f>
        <v>0</v>
      </c>
      <c r="E68" s="666">
        <f>'Data Entry - CA2'!E68</f>
        <v>0</v>
      </c>
      <c r="F68" s="666">
        <f>'Data Entry - CA2'!F68</f>
        <v>0</v>
      </c>
      <c r="G68" s="666">
        <f>'Data Entry - CA2'!G68</f>
        <v>0</v>
      </c>
      <c r="H68" s="667">
        <f t="shared" si="25"/>
        <v>0</v>
      </c>
      <c r="I68" s="666">
        <f>'Data Entry - CA2'!I68</f>
        <v>0</v>
      </c>
      <c r="J68" s="666">
        <f>'Data Entry - CA2'!J68</f>
        <v>0</v>
      </c>
      <c r="K68" s="668">
        <f t="shared" si="26"/>
        <v>0</v>
      </c>
      <c r="L68" s="669">
        <f>IF($E$326=0,0,+$E$276+ROUND(($E$276/($E$326-$E$308)*$E$329),0))</f>
        <v>0</v>
      </c>
      <c r="M68" s="669">
        <f>IF($M$326=0,0,+$M$276+ROUND(($M$276/($M$326-$M$308)*$M$329),0))</f>
        <v>0</v>
      </c>
      <c r="N68" s="669">
        <f>IF($N$326=0,0,+$N$276+ROUND(($N$276/($N$326-$N$308)*$N$329),0))</f>
        <v>0</v>
      </c>
      <c r="O68" s="669" t="e">
        <f>IF($O$326=0,0,+$O$276+ROUND(($O$276/($O$326-$O$308)*$O$329),0))</f>
        <v>#N/A</v>
      </c>
      <c r="P68" s="670" t="e">
        <f t="shared" si="27"/>
        <v>#N/A</v>
      </c>
      <c r="Q68" s="352">
        <f>IF($R$326=0,0,+$R$276+ROUND(($R$276/($R$326-$R$308)*$R$329),0))</f>
        <v>0</v>
      </c>
      <c r="R68" s="352">
        <f>IF($S$326=0,0,+$S$276+ROUND(($S$276/($S$326-$S$308)*$S$329),0))</f>
        <v>0</v>
      </c>
      <c r="S68" s="352">
        <f>IF($T$326=0,0,+$T$276+ROUND(($T$276/($T$326-$T$308)*$T$329),0))</f>
        <v>0</v>
      </c>
      <c r="T68" s="352" t="e">
        <f>IF($U$326=0,0,+$U$276+ROUND(($U$276/($U$326-$U$308)*$U$329),0))</f>
        <v>#N/A</v>
      </c>
      <c r="U68" s="667" t="e">
        <f t="shared" si="28"/>
        <v>#N/A</v>
      </c>
      <c r="V68" s="668" t="e">
        <f>$P$68+$K$68+$U$68</f>
        <v>#N/A</v>
      </c>
      <c r="W68" s="668" t="e">
        <f>IF($B$399=0,0,$V$68/$B$399)</f>
        <v>#N/A</v>
      </c>
      <c r="X68" s="665" t="e">
        <f>$B$399</f>
        <v>#N/A</v>
      </c>
      <c r="Y68" s="360" t="e">
        <f>$C$399</f>
        <v>#N/A</v>
      </c>
      <c r="Z68" s="360">
        <f>IF($K$68&gt;0,+$K$68/$Y$68,0)</f>
        <v>0</v>
      </c>
      <c r="AA68" s="360" t="e">
        <f>IF(($P$68+$U$68)&gt;0,+($P$68+$U$68)/$Y$68,0)</f>
        <v>#N/A</v>
      </c>
      <c r="AB68" s="360" t="e">
        <f>IF($V$68&gt;0,+$V$68/$Y$68,0)</f>
        <v>#N/A</v>
      </c>
      <c r="AC68" s="99"/>
      <c r="AD68" s="100"/>
      <c r="AE68" s="100"/>
      <c r="AF68" s="100"/>
      <c r="AG68" s="100"/>
      <c r="AH68" s="100"/>
      <c r="AI68" s="100"/>
      <c r="AJ68" s="100"/>
      <c r="AK68" s="100"/>
      <c r="AL68" s="100"/>
      <c r="AM68" s="100"/>
      <c r="AN68" s="100"/>
    </row>
    <row r="69" spans="1:40">
      <c r="A69" s="937" t="s">
        <v>396</v>
      </c>
      <c r="B69" s="666">
        <f>'Data Entry - CA2'!B69</f>
        <v>0</v>
      </c>
      <c r="C69" s="666">
        <f>'Data Entry - CA2'!C69</f>
        <v>0</v>
      </c>
      <c r="D69" s="666">
        <f>'Data Entry - CA2'!D69</f>
        <v>0</v>
      </c>
      <c r="E69" s="666">
        <f>'Data Entry - CA2'!E69</f>
        <v>0</v>
      </c>
      <c r="F69" s="666">
        <f>'Data Entry - CA2'!F69</f>
        <v>0</v>
      </c>
      <c r="G69" s="666">
        <f>'Data Entry - CA2'!G69</f>
        <v>0</v>
      </c>
      <c r="H69" s="667">
        <f t="shared" si="25"/>
        <v>0</v>
      </c>
      <c r="I69" s="666">
        <f>'Data Entry - CA2'!I69</f>
        <v>0</v>
      </c>
      <c r="J69" s="666">
        <f>'Data Entry - CA2'!J69</f>
        <v>0</v>
      </c>
      <c r="K69" s="668">
        <f t="shared" si="26"/>
        <v>0</v>
      </c>
      <c r="L69" s="669">
        <f>IF($E$326=0,0,+$E$277+ROUND(($E$277/($E$326-$E$308)*$E$329),0))</f>
        <v>0</v>
      </c>
      <c r="M69" s="669">
        <f>IF($M$326=0,0,+$M$277+ROUND(($M$277/($M$326-$M$308)*$M$329),0))</f>
        <v>0</v>
      </c>
      <c r="N69" s="669">
        <f>IF($N$326=0,0,+$N$277+ROUND(($N$277/($N$326-$N$308)*$N$329),0))</f>
        <v>0</v>
      </c>
      <c r="O69" s="669" t="e">
        <f>IF($O$326=0,0,+$O$277+ROUND(($O$277/($O$326-$O$308)*$O$329),0))</f>
        <v>#N/A</v>
      </c>
      <c r="P69" s="670" t="e">
        <f t="shared" si="27"/>
        <v>#N/A</v>
      </c>
      <c r="Q69" s="352">
        <f>IF($R$326=0,0,+$R$277+ROUND(($R$277/($R$326-$R$308)*$R$329),0))</f>
        <v>0</v>
      </c>
      <c r="R69" s="352">
        <f>IF($S$326=0,0,+$S$277+ROUND(($S$277/($S$326-$S$308)*$S$329),0))</f>
        <v>0</v>
      </c>
      <c r="S69" s="352">
        <f>IF($T$326=0,0,+$T$277+ROUND(($T$277/($T$326-$T$308)*$T$329),0))</f>
        <v>0</v>
      </c>
      <c r="T69" s="352" t="e">
        <f>IF($U$326=0,0,+$U$277+ROUND(($U$277/($U$326-$U$308)*$U$329),0))</f>
        <v>#N/A</v>
      </c>
      <c r="U69" s="667" t="e">
        <f t="shared" si="28"/>
        <v>#N/A</v>
      </c>
      <c r="V69" s="668" t="e">
        <f>$P$69+$K$69+$U$69</f>
        <v>#N/A</v>
      </c>
      <c r="W69" s="668" t="e">
        <f>IF($B$400=0,0,$V$69/$B$400)</f>
        <v>#N/A</v>
      </c>
      <c r="X69" s="665" t="e">
        <f>$B$400</f>
        <v>#N/A</v>
      </c>
      <c r="Y69" s="360" t="e">
        <f>$C$400</f>
        <v>#N/A</v>
      </c>
      <c r="Z69" s="360">
        <f>IF($K$69&gt;0,+$K$69/$Y$69,0)</f>
        <v>0</v>
      </c>
      <c r="AA69" s="360" t="e">
        <f>IF(($P$69+$U$69)&gt;0,+($P$69+$U$69)/$Y$69,0)</f>
        <v>#N/A</v>
      </c>
      <c r="AB69" s="360" t="e">
        <f>IF($V$69&gt;0,+$V$69/$Y$69,0)</f>
        <v>#N/A</v>
      </c>
      <c r="AC69" s="99"/>
      <c r="AD69" s="100"/>
      <c r="AE69" s="100"/>
      <c r="AF69" s="100"/>
      <c r="AG69" s="100"/>
      <c r="AH69" s="100"/>
      <c r="AI69" s="100"/>
      <c r="AJ69" s="100"/>
      <c r="AK69" s="100"/>
      <c r="AL69" s="100"/>
      <c r="AM69" s="100"/>
      <c r="AN69" s="100"/>
    </row>
    <row r="70" spans="1:40">
      <c r="A70" s="937" t="s">
        <v>397</v>
      </c>
      <c r="B70" s="666">
        <f>'Data Entry - CA2'!B70</f>
        <v>0</v>
      </c>
      <c r="C70" s="666">
        <f>'Data Entry - CA2'!C70</f>
        <v>0</v>
      </c>
      <c r="D70" s="666">
        <f>'Data Entry - CA2'!D70</f>
        <v>0</v>
      </c>
      <c r="E70" s="666">
        <f>'Data Entry - CA2'!E70</f>
        <v>0</v>
      </c>
      <c r="F70" s="666">
        <f>'Data Entry - CA2'!F70</f>
        <v>0</v>
      </c>
      <c r="G70" s="666">
        <f>'Data Entry - CA2'!G70</f>
        <v>0</v>
      </c>
      <c r="H70" s="667">
        <f t="shared" si="25"/>
        <v>0</v>
      </c>
      <c r="I70" s="666">
        <f>'Data Entry - CA2'!I70</f>
        <v>0</v>
      </c>
      <c r="J70" s="666">
        <f>'Data Entry - CA2'!J70</f>
        <v>0</v>
      </c>
      <c r="K70" s="668">
        <f t="shared" si="26"/>
        <v>0</v>
      </c>
      <c r="L70" s="669">
        <f>IF($E$326=0,0,+$E$278+ROUND(($E$278/($E$326-$E$308)*$E$329),0))</f>
        <v>0</v>
      </c>
      <c r="M70" s="669">
        <f>IF($M$326=0,0,+$M$278+ROUND(($M$278/($M$326-$M$308)*$M$329),0))</f>
        <v>0</v>
      </c>
      <c r="N70" s="669">
        <f>IF($N$326=0,0,+$N$278+ROUND(($N$278/($N$326-$N$308)*$N$329),0))</f>
        <v>0</v>
      </c>
      <c r="O70" s="669" t="e">
        <f>IF($O$326=0,0,+$O$278+ROUND(($O$278/($O$326-$O$308)*$O$329),0))</f>
        <v>#N/A</v>
      </c>
      <c r="P70" s="670" t="e">
        <f t="shared" si="27"/>
        <v>#N/A</v>
      </c>
      <c r="Q70" s="352">
        <f>IF($R$326=0,0,+$R$278+ROUND(($R$278/($R$326-$R$308)*$R$329),0))</f>
        <v>0</v>
      </c>
      <c r="R70" s="352">
        <f>IF($S$326=0,0,+$S$278+ROUND(($S$278/($S$326-$S$308)*$S$329),0))</f>
        <v>0</v>
      </c>
      <c r="S70" s="352">
        <f>IF($T$326=0,0,+$T$278+ROUND(($T$278/($T$326-$T$308)*$T$329),0))</f>
        <v>0</v>
      </c>
      <c r="T70" s="352" t="e">
        <f>IF($U$326=0,0,+$U$278+ROUND(($U$278/($U$326-$U$308)*$U$329),0))</f>
        <v>#N/A</v>
      </c>
      <c r="U70" s="667" t="e">
        <f t="shared" si="28"/>
        <v>#N/A</v>
      </c>
      <c r="V70" s="668" t="e">
        <f>$P$70+$K$70+$U$70</f>
        <v>#N/A</v>
      </c>
      <c r="W70" s="668" t="e">
        <f>IF($B$401=0,0,$V$70/$B$401)</f>
        <v>#N/A</v>
      </c>
      <c r="X70" s="665" t="e">
        <f>$B$401</f>
        <v>#N/A</v>
      </c>
      <c r="Y70" s="360" t="e">
        <f>$C$401</f>
        <v>#N/A</v>
      </c>
      <c r="Z70" s="360">
        <f>IF($K$70&gt;0,+$K$70/$Y$70,0)</f>
        <v>0</v>
      </c>
      <c r="AA70" s="360" t="e">
        <f>IF(($P$70+$U$70)&gt;0,+($P$70+$U$70)/$Y$70,0)</f>
        <v>#N/A</v>
      </c>
      <c r="AB70" s="360" t="e">
        <f>IF($V$70&gt;0,+$V$70/$Y$70,0)</f>
        <v>#N/A</v>
      </c>
      <c r="AC70" s="99"/>
      <c r="AD70" s="100"/>
      <c r="AE70" s="100"/>
      <c r="AF70" s="100"/>
      <c r="AG70" s="100"/>
      <c r="AH70" s="100"/>
      <c r="AI70" s="100"/>
      <c r="AJ70" s="100"/>
      <c r="AK70" s="100"/>
      <c r="AL70" s="100"/>
      <c r="AM70" s="100"/>
      <c r="AN70" s="100"/>
    </row>
    <row r="71" spans="1:40">
      <c r="A71" s="937" t="s">
        <v>398</v>
      </c>
      <c r="B71" s="666">
        <f>'Data Entry - CA2'!B71</f>
        <v>0</v>
      </c>
      <c r="C71" s="666">
        <f>'Data Entry - CA2'!C71</f>
        <v>0</v>
      </c>
      <c r="D71" s="666">
        <f>'Data Entry - CA2'!D71</f>
        <v>0</v>
      </c>
      <c r="E71" s="666">
        <f>'Data Entry - CA2'!E71</f>
        <v>0</v>
      </c>
      <c r="F71" s="666">
        <f>'Data Entry - CA2'!F71</f>
        <v>0</v>
      </c>
      <c r="G71" s="666">
        <f>'Data Entry - CA2'!G71</f>
        <v>0</v>
      </c>
      <c r="H71" s="667">
        <f t="shared" si="25"/>
        <v>0</v>
      </c>
      <c r="I71" s="666">
        <f>'Data Entry - CA2'!I71</f>
        <v>0</v>
      </c>
      <c r="J71" s="666">
        <f>'Data Entry - CA2'!J71</f>
        <v>0</v>
      </c>
      <c r="K71" s="668">
        <f t="shared" si="26"/>
        <v>0</v>
      </c>
      <c r="L71" s="669">
        <f>IF($E$326=0,0,+$E$279+ROUND(($E$279/($E$326-$E$308)*$E$329),0))</f>
        <v>0</v>
      </c>
      <c r="M71" s="669">
        <f>IF($M$326=0,0,+$M$279+ROUND(($M$279/($M$326-$M$308)*$M$329),0))</f>
        <v>0</v>
      </c>
      <c r="N71" s="669">
        <f>IF($N$326=0,0,+$N$279+ROUND(($N$279/($N$326-$N$308)*$N$329),0))</f>
        <v>0</v>
      </c>
      <c r="O71" s="669" t="e">
        <f>IF($O$326=0,0,+$O$279+ROUND(($O$279/($O$326-$O$308)*$O$329),0))</f>
        <v>#N/A</v>
      </c>
      <c r="P71" s="670" t="e">
        <f t="shared" si="27"/>
        <v>#N/A</v>
      </c>
      <c r="Q71" s="352">
        <f>IF($R$326=0,0,+$R$279+ROUND(($R$279/($R$326-$R$308)*$R$329),0))</f>
        <v>0</v>
      </c>
      <c r="R71" s="352">
        <f>IF($S$326=0,0,+$S$279+ROUND(($S$279/($S$326-$S$308)*$S$329),0))</f>
        <v>0</v>
      </c>
      <c r="S71" s="352">
        <f>IF($T$326=0,0,+$T$279+ROUND(($T$279/($T$326-$T$308)*$T$329),0))</f>
        <v>0</v>
      </c>
      <c r="T71" s="352" t="e">
        <f>IF($U$326=0,0,+$U$279+ROUND(($U$279/($U$326-$U$308)*$U$329),0))</f>
        <v>#N/A</v>
      </c>
      <c r="U71" s="667" t="e">
        <f t="shared" si="28"/>
        <v>#N/A</v>
      </c>
      <c r="V71" s="668" t="e">
        <f>$P$71+$K$71+$U$71</f>
        <v>#N/A</v>
      </c>
      <c r="W71" s="668" t="e">
        <f>IF($B$402=0,0,$V$71/$B$402)</f>
        <v>#N/A</v>
      </c>
      <c r="X71" s="665" t="e">
        <f>$B$402</f>
        <v>#N/A</v>
      </c>
      <c r="Y71" s="360" t="e">
        <f>$C$402</f>
        <v>#N/A</v>
      </c>
      <c r="Z71" s="360">
        <f>IF($K$71&gt;0,+$K$71/$Y$71,0)</f>
        <v>0</v>
      </c>
      <c r="AA71" s="360" t="e">
        <f>IF(($P$71+$U$71)&gt;0,+($P$71+$U$71)/$Y$71,0)</f>
        <v>#N/A</v>
      </c>
      <c r="AB71" s="360" t="e">
        <f>IF($V$71&gt;0,+$V$71/$Y$71,0)</f>
        <v>#N/A</v>
      </c>
      <c r="AC71" s="99"/>
      <c r="AD71" s="100"/>
      <c r="AE71" s="100"/>
      <c r="AF71" s="100"/>
      <c r="AG71" s="100"/>
      <c r="AH71" s="100"/>
      <c r="AI71" s="100"/>
      <c r="AJ71" s="100"/>
      <c r="AK71" s="100"/>
      <c r="AL71" s="100"/>
      <c r="AM71" s="100"/>
      <c r="AN71" s="100"/>
    </row>
    <row r="72" spans="1:40">
      <c r="A72" s="937" t="s">
        <v>399</v>
      </c>
      <c r="B72" s="666">
        <f>'Data Entry - CA2'!B72</f>
        <v>0</v>
      </c>
      <c r="C72" s="666">
        <f>'Data Entry - CA2'!C72</f>
        <v>0</v>
      </c>
      <c r="D72" s="666">
        <f>'Data Entry - CA2'!D72</f>
        <v>0</v>
      </c>
      <c r="E72" s="666">
        <f>'Data Entry - CA2'!E72</f>
        <v>0</v>
      </c>
      <c r="F72" s="666">
        <f>'Data Entry - CA2'!F72</f>
        <v>0</v>
      </c>
      <c r="G72" s="666">
        <f>'Data Entry - CA2'!G72</f>
        <v>0</v>
      </c>
      <c r="H72" s="667">
        <f t="shared" si="25"/>
        <v>0</v>
      </c>
      <c r="I72" s="666">
        <f>'Data Entry - CA2'!I72</f>
        <v>0</v>
      </c>
      <c r="J72" s="666">
        <f>'Data Entry - CA2'!J72</f>
        <v>0</v>
      </c>
      <c r="K72" s="668">
        <f t="shared" si="26"/>
        <v>0</v>
      </c>
      <c r="L72" s="669">
        <f>IF($E$326=0,0,+$E$280+ROUND(($E$280/($E$326-$E$308)*$E$329),0))</f>
        <v>0</v>
      </c>
      <c r="M72" s="669">
        <f>IF($M$326=0,0,+$M$280+ROUND(($M$280/($M$326-$M$308)*$M$329),0))</f>
        <v>0</v>
      </c>
      <c r="N72" s="669">
        <f>IF($N$326=0,0,+$N$280+ROUND(($N$280/($N$326-$N$308)*$N$329),0))</f>
        <v>0</v>
      </c>
      <c r="O72" s="669" t="e">
        <f>IF($O$326=0,0,+$O$280+ROUND(($O$280/($O$326-$O$308)*$O$329),0))</f>
        <v>#N/A</v>
      </c>
      <c r="P72" s="670" t="e">
        <f t="shared" si="27"/>
        <v>#N/A</v>
      </c>
      <c r="Q72" s="352">
        <f>IF($R$326=0,0,+$R$280+ROUND(($R$280/($R$326-$R$308)*$R$329),0))</f>
        <v>0</v>
      </c>
      <c r="R72" s="352">
        <f>IF($S$326=0,0,+$S$280+ROUND(($S$280/($S$326-$S$308)*$S$329),0))</f>
        <v>0</v>
      </c>
      <c r="S72" s="352">
        <f>IF($T$326=0,0,+$T$280+ROUND(($T$280/($T$326-$T$308)*$T$329),0))</f>
        <v>0</v>
      </c>
      <c r="T72" s="352" t="e">
        <f>IF($U$326=0,0,+$U$280+ROUND(($U$280/($U$326-$U$308)*$U$329),0))</f>
        <v>#N/A</v>
      </c>
      <c r="U72" s="667" t="e">
        <f t="shared" si="28"/>
        <v>#N/A</v>
      </c>
      <c r="V72" s="668" t="e">
        <f>$P$72+$K$72+$U$72</f>
        <v>#N/A</v>
      </c>
      <c r="W72" s="668" t="e">
        <f>IF($B$403=0,0,$V$72/$B$403)</f>
        <v>#N/A</v>
      </c>
      <c r="X72" s="665" t="e">
        <f>$B$403</f>
        <v>#N/A</v>
      </c>
      <c r="Y72" s="360" t="e">
        <f>$C$403</f>
        <v>#N/A</v>
      </c>
      <c r="Z72" s="360">
        <f>IF($K$72&gt;0,+$K$72/$Y$72,0)</f>
        <v>0</v>
      </c>
      <c r="AA72" s="360" t="e">
        <f>IF(($P$72+$U$72)&gt;0,+($P$72+$U$72)/$Y$72,0)</f>
        <v>#N/A</v>
      </c>
      <c r="AB72" s="360" t="e">
        <f>IF($V$72&gt;0,+$V$72/$Y$72,0)</f>
        <v>#N/A</v>
      </c>
      <c r="AC72" s="99"/>
      <c r="AD72" s="100"/>
      <c r="AE72" s="100"/>
      <c r="AF72" s="100"/>
      <c r="AG72" s="100"/>
      <c r="AH72" s="100"/>
      <c r="AI72" s="100"/>
      <c r="AJ72" s="100"/>
      <c r="AK72" s="100"/>
      <c r="AL72" s="100"/>
      <c r="AM72" s="100"/>
      <c r="AN72" s="100"/>
    </row>
    <row r="73" spans="1:40" ht="15.75">
      <c r="A73" s="103"/>
      <c r="B73" s="672" t="s">
        <v>141</v>
      </c>
      <c r="C73" s="672" t="s">
        <v>141</v>
      </c>
      <c r="D73" s="672" t="s">
        <v>141</v>
      </c>
      <c r="E73" s="672" t="s">
        <v>141</v>
      </c>
      <c r="F73" s="672" t="s">
        <v>141</v>
      </c>
      <c r="G73" s="672" t="s">
        <v>141</v>
      </c>
      <c r="H73" s="672"/>
      <c r="I73" s="672" t="s">
        <v>141</v>
      </c>
      <c r="J73" s="672" t="s">
        <v>141</v>
      </c>
      <c r="K73" s="308"/>
      <c r="L73" s="673"/>
      <c r="M73" s="673"/>
      <c r="N73" s="673"/>
      <c r="O73" s="673"/>
      <c r="P73" s="673"/>
      <c r="Q73" s="674"/>
      <c r="R73" s="674"/>
      <c r="S73" s="674"/>
      <c r="T73" s="674"/>
      <c r="U73" s="674"/>
      <c r="V73" s="675"/>
      <c r="W73" s="676" t="s">
        <v>141</v>
      </c>
      <c r="X73" s="677"/>
      <c r="Y73" s="678"/>
      <c r="Z73" s="679"/>
      <c r="AA73" s="679"/>
      <c r="AB73" s="679"/>
      <c r="AC73" s="99"/>
      <c r="AD73" s="100"/>
      <c r="AE73" s="100"/>
      <c r="AF73" s="100"/>
      <c r="AG73" s="100"/>
      <c r="AH73" s="100"/>
      <c r="AI73" s="100"/>
      <c r="AJ73" s="100"/>
      <c r="AK73" s="100"/>
      <c r="AL73" s="100"/>
      <c r="AM73" s="100"/>
      <c r="AN73" s="100"/>
    </row>
    <row r="74" spans="1:40" ht="15.75">
      <c r="A74" s="103" t="s">
        <v>33</v>
      </c>
      <c r="B74" s="686">
        <f t="shared" ref="B74:V74" si="29">SUM(B66:B72)</f>
        <v>0</v>
      </c>
      <c r="C74" s="686">
        <f t="shared" si="29"/>
        <v>0</v>
      </c>
      <c r="D74" s="686">
        <f t="shared" si="29"/>
        <v>0</v>
      </c>
      <c r="E74" s="686">
        <f t="shared" si="29"/>
        <v>0</v>
      </c>
      <c r="F74" s="686">
        <f t="shared" si="29"/>
        <v>0</v>
      </c>
      <c r="G74" s="686">
        <f t="shared" si="29"/>
        <v>0</v>
      </c>
      <c r="H74" s="686">
        <f t="shared" si="29"/>
        <v>0</v>
      </c>
      <c r="I74" s="686">
        <f t="shared" si="29"/>
        <v>0</v>
      </c>
      <c r="J74" s="686">
        <f t="shared" si="29"/>
        <v>0</v>
      </c>
      <c r="K74" s="687">
        <f t="shared" si="29"/>
        <v>0</v>
      </c>
      <c r="L74" s="688">
        <f t="shared" si="29"/>
        <v>0</v>
      </c>
      <c r="M74" s="688">
        <f t="shared" si="29"/>
        <v>0</v>
      </c>
      <c r="N74" s="688">
        <f t="shared" si="29"/>
        <v>0</v>
      </c>
      <c r="O74" s="688" t="e">
        <f t="shared" si="29"/>
        <v>#N/A</v>
      </c>
      <c r="P74" s="688" t="e">
        <f t="shared" si="29"/>
        <v>#N/A</v>
      </c>
      <c r="Q74" s="686">
        <f t="shared" si="29"/>
        <v>0</v>
      </c>
      <c r="R74" s="686">
        <f t="shared" si="29"/>
        <v>0</v>
      </c>
      <c r="S74" s="686">
        <f t="shared" si="29"/>
        <v>0</v>
      </c>
      <c r="T74" s="686" t="e">
        <f t="shared" si="29"/>
        <v>#N/A</v>
      </c>
      <c r="U74" s="686" t="e">
        <f t="shared" si="29"/>
        <v>#N/A</v>
      </c>
      <c r="V74" s="687" t="e">
        <f t="shared" si="29"/>
        <v>#N/A</v>
      </c>
      <c r="W74" s="668" t="e">
        <f>IF($B$405=0,0,$V$74/$B$405)</f>
        <v>#N/A</v>
      </c>
      <c r="X74" s="665" t="e">
        <f>$B$405</f>
        <v>#N/A</v>
      </c>
      <c r="Y74" s="360" t="e">
        <f>$C$405</f>
        <v>#N/A</v>
      </c>
      <c r="Z74" s="360">
        <f>IF($K$74&gt;0,+$K$74/$Y$74,0)</f>
        <v>0</v>
      </c>
      <c r="AA74" s="360" t="e">
        <f>IF(($P$74+$U$74)&gt;0,+($P$74+$U$74)/$Y$74,0)</f>
        <v>#N/A</v>
      </c>
      <c r="AB74" s="360" t="e">
        <f>IF($V$74&gt;0,+$V$74/$Y$74,0)</f>
        <v>#N/A</v>
      </c>
      <c r="AC74" s="99"/>
      <c r="AD74" s="100"/>
      <c r="AE74" s="100"/>
      <c r="AF74" s="100"/>
      <c r="AG74" s="100"/>
      <c r="AH74" s="100"/>
      <c r="AI74" s="100"/>
      <c r="AJ74" s="100"/>
      <c r="AK74" s="100"/>
      <c r="AL74" s="100"/>
      <c r="AM74" s="100"/>
      <c r="AN74" s="139" t="e">
        <f>$P$74+$U$74</f>
        <v>#N/A</v>
      </c>
    </row>
    <row r="75" spans="1:40" ht="15.75">
      <c r="A75" s="112"/>
      <c r="B75" s="672"/>
      <c r="C75" s="672"/>
      <c r="D75" s="672"/>
      <c r="E75" s="672"/>
      <c r="F75" s="672"/>
      <c r="G75" s="672"/>
      <c r="H75" s="672"/>
      <c r="I75" s="672"/>
      <c r="J75" s="672"/>
      <c r="K75" s="308" t="s">
        <v>141</v>
      </c>
      <c r="L75" s="673"/>
      <c r="M75" s="673"/>
      <c r="N75" s="673"/>
      <c r="O75" s="673"/>
      <c r="P75" s="673"/>
      <c r="Q75" s="674"/>
      <c r="R75" s="674"/>
      <c r="S75" s="674"/>
      <c r="T75" s="674"/>
      <c r="U75" s="674"/>
      <c r="V75" s="675"/>
      <c r="W75" s="676"/>
      <c r="X75" s="677"/>
      <c r="Y75" s="678"/>
      <c r="Z75" s="679"/>
      <c r="AA75" s="679"/>
      <c r="AB75" s="679"/>
      <c r="AC75" s="99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</row>
    <row r="76" spans="1:40" ht="15.75">
      <c r="A76" s="103" t="s">
        <v>34</v>
      </c>
      <c r="B76" s="336"/>
      <c r="C76" s="336"/>
      <c r="D76" s="336"/>
      <c r="E76" s="336"/>
      <c r="F76" s="336"/>
      <c r="G76" s="336"/>
      <c r="H76" s="336"/>
      <c r="I76" s="336"/>
      <c r="J76" s="336"/>
      <c r="K76" s="310"/>
      <c r="L76" s="663"/>
      <c r="M76" s="663"/>
      <c r="N76" s="663"/>
      <c r="O76" s="663"/>
      <c r="P76" s="663"/>
      <c r="Q76" s="664"/>
      <c r="R76" s="664"/>
      <c r="S76" s="664"/>
      <c r="T76" s="664"/>
      <c r="U76" s="664"/>
      <c r="V76" s="201"/>
      <c r="W76" s="315"/>
      <c r="X76" s="665"/>
      <c r="Y76" s="360"/>
      <c r="Z76" s="689"/>
      <c r="AA76" s="689"/>
      <c r="AB76" s="689"/>
      <c r="AC76" s="99"/>
      <c r="AD76" s="100"/>
      <c r="AE76" s="100"/>
      <c r="AF76" s="100"/>
      <c r="AG76" s="100"/>
      <c r="AH76" s="100"/>
      <c r="AI76" s="100"/>
      <c r="AJ76" s="100"/>
      <c r="AK76" s="100"/>
      <c r="AL76" s="100"/>
      <c r="AM76" s="100"/>
      <c r="AN76" s="100"/>
    </row>
    <row r="77" spans="1:40" ht="15.75">
      <c r="A77" s="937" t="s">
        <v>400</v>
      </c>
      <c r="B77" s="666">
        <f>'Data Entry - CA2'!B77</f>
        <v>0</v>
      </c>
      <c r="C77" s="666">
        <f>'Data Entry - CA2'!C77</f>
        <v>0</v>
      </c>
      <c r="D77" s="666">
        <f>'Data Entry - CA2'!D77</f>
        <v>0</v>
      </c>
      <c r="E77" s="666">
        <f>'Data Entry - CA2'!E77</f>
        <v>0</v>
      </c>
      <c r="F77" s="666">
        <f>'Data Entry - CA2'!F77</f>
        <v>0</v>
      </c>
      <c r="G77" s="666">
        <f>'Data Entry - CA2'!G77</f>
        <v>0</v>
      </c>
      <c r="H77" s="686">
        <f>SUM(B77:G77)</f>
        <v>0</v>
      </c>
      <c r="I77" s="666">
        <f>'Data Entry - CA2'!I77</f>
        <v>0</v>
      </c>
      <c r="J77" s="666">
        <f>'Data Entry - CA2'!J77</f>
        <v>0</v>
      </c>
      <c r="K77" s="687">
        <f>SUM(H77:J77)</f>
        <v>0</v>
      </c>
      <c r="L77" s="669">
        <f>IF($E$326=0,0,+$E$285+ROUND(($E$285/($E$326-$E$308)*$E$329),0))</f>
        <v>0</v>
      </c>
      <c r="M77" s="669">
        <f>IF($M$326=0,0,+$M$285+ROUND(($M$285/($M$326-$M$308)*$M$329),0))</f>
        <v>0</v>
      </c>
      <c r="N77" s="669">
        <f>IF($N$326=0,0,+$N$285+ROUND(($N$285/($N$326-$N$308)*$N$329),0))</f>
        <v>0</v>
      </c>
      <c r="O77" s="669" t="e">
        <f>IF($O$326=0,0,+$O$285+ROUND(($O$285/($O$326-$O$308)*$O$329),0))</f>
        <v>#N/A</v>
      </c>
      <c r="P77" s="670" t="e">
        <f>SUM(L77:O77)</f>
        <v>#N/A</v>
      </c>
      <c r="Q77" s="352">
        <f>IF($R$326=0,0,+$R$285+ROUND(($R$285/($R$326-$R$308)*$R$329),0))</f>
        <v>0</v>
      </c>
      <c r="R77" s="352">
        <f>IF($S$326=0,0,+$S$285+ROUND(($S$285/($S$326-$S$308)*$S$329),0))</f>
        <v>0</v>
      </c>
      <c r="S77" s="352">
        <f>IF($T$326=0,0,+$T$285+ROUND(($T$285/($T$326-$T$308)*$T$329),0))</f>
        <v>0</v>
      </c>
      <c r="T77" s="352" t="e">
        <f>IF($U$326=0,0,+$U$285+ROUND(($U$285/($U$326-$U$308)*$U$329),0))</f>
        <v>#N/A</v>
      </c>
      <c r="U77" s="667" t="e">
        <f>SUM(Q77:T77)</f>
        <v>#N/A</v>
      </c>
      <c r="V77" s="668" t="e">
        <f>$P$77+$K$77+$U$77</f>
        <v>#N/A</v>
      </c>
      <c r="W77" s="668" t="e">
        <f>IF($B$408=0,0,$V$77/$B$408)</f>
        <v>#N/A</v>
      </c>
      <c r="X77" s="665" t="e">
        <f>$B$408</f>
        <v>#N/A</v>
      </c>
      <c r="Y77" s="360" t="e">
        <f>$C$408</f>
        <v>#N/A</v>
      </c>
      <c r="Z77" s="360">
        <f>IF($K$77&gt;0,+$K$77/$Y$77,0)</f>
        <v>0</v>
      </c>
      <c r="AA77" s="360" t="e">
        <f>IF(($P$77+$U$77)&gt;0,+($P$77+$U$77)/$Y$77,0)</f>
        <v>#N/A</v>
      </c>
      <c r="AB77" s="360" t="e">
        <f>IF($V$77&gt;0,+$V$77/$Y$77,0)</f>
        <v>#N/A</v>
      </c>
      <c r="AC77" s="99"/>
      <c r="AD77" s="100"/>
      <c r="AE77" s="100"/>
      <c r="AF77" s="100"/>
      <c r="AG77" s="100"/>
      <c r="AH77" s="100"/>
      <c r="AI77" s="100"/>
      <c r="AJ77" s="100"/>
      <c r="AK77" s="100"/>
      <c r="AL77" s="100"/>
      <c r="AM77" s="100"/>
      <c r="AN77" s="100"/>
    </row>
    <row r="78" spans="1:40" ht="15.75">
      <c r="A78" s="103"/>
      <c r="B78" s="690"/>
      <c r="C78" s="690"/>
      <c r="D78" s="690"/>
      <c r="E78" s="690"/>
      <c r="F78" s="690"/>
      <c r="G78" s="690"/>
      <c r="H78" s="691"/>
      <c r="I78" s="690"/>
      <c r="J78" s="690"/>
      <c r="K78" s="692"/>
      <c r="L78" s="693"/>
      <c r="M78" s="693"/>
      <c r="N78" s="693"/>
      <c r="O78" s="693"/>
      <c r="P78" s="694"/>
      <c r="Q78" s="695"/>
      <c r="R78" s="695"/>
      <c r="S78" s="695"/>
      <c r="T78" s="695"/>
      <c r="U78" s="696"/>
      <c r="V78" s="697"/>
      <c r="W78" s="697"/>
      <c r="X78" s="677"/>
      <c r="Y78" s="698"/>
      <c r="Z78" s="699"/>
      <c r="AA78" s="699"/>
      <c r="AB78" s="699"/>
      <c r="AC78" s="99"/>
      <c r="AD78" s="100"/>
      <c r="AE78" s="100"/>
      <c r="AF78" s="100"/>
      <c r="AG78" s="100"/>
      <c r="AH78" s="100"/>
      <c r="AI78" s="100"/>
      <c r="AJ78" s="100"/>
      <c r="AK78" s="100"/>
      <c r="AL78" s="100"/>
      <c r="AM78" s="100"/>
      <c r="AN78" s="100"/>
    </row>
    <row r="79" spans="1:40" ht="15.75">
      <c r="A79" s="103" t="s">
        <v>36</v>
      </c>
      <c r="B79" s="686">
        <f t="shared" ref="B79:V79" si="30">SUM(B76:B78)</f>
        <v>0</v>
      </c>
      <c r="C79" s="686">
        <f t="shared" si="30"/>
        <v>0</v>
      </c>
      <c r="D79" s="686">
        <f t="shared" si="30"/>
        <v>0</v>
      </c>
      <c r="E79" s="686">
        <f t="shared" si="30"/>
        <v>0</v>
      </c>
      <c r="F79" s="686">
        <f t="shared" si="30"/>
        <v>0</v>
      </c>
      <c r="G79" s="686">
        <f t="shared" si="30"/>
        <v>0</v>
      </c>
      <c r="H79" s="686">
        <f t="shared" si="30"/>
        <v>0</v>
      </c>
      <c r="I79" s="686">
        <f t="shared" si="30"/>
        <v>0</v>
      </c>
      <c r="J79" s="686">
        <f t="shared" si="30"/>
        <v>0</v>
      </c>
      <c r="K79" s="687">
        <f t="shared" si="30"/>
        <v>0</v>
      </c>
      <c r="L79" s="688">
        <f t="shared" si="30"/>
        <v>0</v>
      </c>
      <c r="M79" s="688">
        <f t="shared" si="30"/>
        <v>0</v>
      </c>
      <c r="N79" s="688">
        <f t="shared" si="30"/>
        <v>0</v>
      </c>
      <c r="O79" s="688" t="e">
        <f t="shared" si="30"/>
        <v>#N/A</v>
      </c>
      <c r="P79" s="688" t="e">
        <f t="shared" si="30"/>
        <v>#N/A</v>
      </c>
      <c r="Q79" s="686">
        <f t="shared" si="30"/>
        <v>0</v>
      </c>
      <c r="R79" s="686">
        <f t="shared" si="30"/>
        <v>0</v>
      </c>
      <c r="S79" s="686">
        <f t="shared" si="30"/>
        <v>0</v>
      </c>
      <c r="T79" s="686" t="e">
        <f t="shared" si="30"/>
        <v>#N/A</v>
      </c>
      <c r="U79" s="686" t="e">
        <f t="shared" si="30"/>
        <v>#N/A</v>
      </c>
      <c r="V79" s="687" t="e">
        <f t="shared" si="30"/>
        <v>#N/A</v>
      </c>
      <c r="W79" s="668" t="e">
        <f>IF($B$410=0,0,$V$79/$B$410)</f>
        <v>#N/A</v>
      </c>
      <c r="X79" s="665" t="e">
        <f>$B$410</f>
        <v>#N/A</v>
      </c>
      <c r="Y79" s="360" t="e">
        <f>$C$410</f>
        <v>#N/A</v>
      </c>
      <c r="Z79" s="360">
        <f>IF($K$79&gt;0,+$K$79/$Y$79,0)</f>
        <v>0</v>
      </c>
      <c r="AA79" s="360" t="e">
        <f>IF(($P$79+$U$79)&gt;0,+($P$79+$U$79)/$Y$79,0)</f>
        <v>#N/A</v>
      </c>
      <c r="AB79" s="360" t="e">
        <f>IF($V$79&gt;0,+$V$79/$Y$79,0)</f>
        <v>#N/A</v>
      </c>
      <c r="AC79" s="99"/>
      <c r="AD79" s="100"/>
      <c r="AE79" s="100"/>
      <c r="AF79" s="100"/>
      <c r="AG79" s="100"/>
      <c r="AH79" s="100"/>
      <c r="AI79" s="100"/>
      <c r="AJ79" s="100"/>
      <c r="AK79" s="100"/>
      <c r="AL79" s="100"/>
      <c r="AM79" s="100"/>
      <c r="AN79" s="100"/>
    </row>
    <row r="80" spans="1:40" ht="15.75">
      <c r="A80" s="112"/>
      <c r="B80" s="672"/>
      <c r="C80" s="672"/>
      <c r="D80" s="672"/>
      <c r="E80" s="672"/>
      <c r="F80" s="672"/>
      <c r="G80" s="672"/>
      <c r="H80" s="672"/>
      <c r="I80" s="672"/>
      <c r="J80" s="672"/>
      <c r="K80" s="308" t="s">
        <v>141</v>
      </c>
      <c r="L80" s="673"/>
      <c r="M80" s="673"/>
      <c r="N80" s="673"/>
      <c r="O80" s="673"/>
      <c r="P80" s="673"/>
      <c r="Q80" s="674"/>
      <c r="R80" s="674"/>
      <c r="S80" s="674"/>
      <c r="T80" s="674"/>
      <c r="U80" s="674"/>
      <c r="V80" s="675"/>
      <c r="W80" s="676"/>
      <c r="X80" s="677"/>
      <c r="Y80" s="678"/>
      <c r="Z80" s="679"/>
      <c r="AA80" s="679"/>
      <c r="AB80" s="679"/>
      <c r="AC80" s="99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</row>
    <row r="81" spans="1:40" ht="15.75">
      <c r="A81" s="103" t="s">
        <v>37</v>
      </c>
      <c r="B81" s="336"/>
      <c r="C81" s="336"/>
      <c r="D81" s="336"/>
      <c r="E81" s="336"/>
      <c r="F81" s="336"/>
      <c r="G81" s="336"/>
      <c r="H81" s="336"/>
      <c r="I81" s="336"/>
      <c r="J81" s="336"/>
      <c r="K81" s="310"/>
      <c r="L81" s="663"/>
      <c r="M81" s="663"/>
      <c r="N81" s="663"/>
      <c r="O81" s="663"/>
      <c r="P81" s="663"/>
      <c r="Q81" s="664"/>
      <c r="R81" s="664"/>
      <c r="S81" s="664"/>
      <c r="T81" s="664"/>
      <c r="U81" s="664"/>
      <c r="V81" s="201"/>
      <c r="W81" s="315"/>
      <c r="X81" s="665"/>
      <c r="Y81" s="360"/>
      <c r="Z81" s="689"/>
      <c r="AA81" s="689"/>
      <c r="AB81" s="689"/>
      <c r="AC81" s="99"/>
      <c r="AD81" s="100"/>
      <c r="AE81" s="100"/>
      <c r="AF81" s="100"/>
      <c r="AG81" s="100"/>
      <c r="AH81" s="100"/>
      <c r="AI81" s="100"/>
      <c r="AJ81" s="100"/>
      <c r="AK81" s="100"/>
      <c r="AL81" s="100"/>
      <c r="AM81" s="100"/>
      <c r="AN81" s="100"/>
    </row>
    <row r="82" spans="1:40">
      <c r="A82" s="937" t="s">
        <v>401</v>
      </c>
      <c r="B82" s="666">
        <f>'Data Entry - CA2'!B82</f>
        <v>0</v>
      </c>
      <c r="C82" s="666">
        <f>'Data Entry - CA2'!C82</f>
        <v>0</v>
      </c>
      <c r="D82" s="666">
        <f>'Data Entry - CA2'!D82</f>
        <v>0</v>
      </c>
      <c r="E82" s="666">
        <f>'Data Entry - CA2'!E82</f>
        <v>0</v>
      </c>
      <c r="F82" s="666">
        <f>'Data Entry - CA2'!F82</f>
        <v>0</v>
      </c>
      <c r="G82" s="666">
        <f>'Data Entry - CA2'!G82</f>
        <v>0</v>
      </c>
      <c r="H82" s="667">
        <f t="shared" ref="H82:H88" si="31">SUM(B82:G82)</f>
        <v>0</v>
      </c>
      <c r="I82" s="666">
        <f>'Data Entry - CA2'!I82</f>
        <v>0</v>
      </c>
      <c r="J82" s="666">
        <f>'Data Entry - CA2'!J82</f>
        <v>0</v>
      </c>
      <c r="K82" s="667">
        <f t="shared" ref="K82:K88" si="32">SUM(H82:J82)</f>
        <v>0</v>
      </c>
      <c r="L82" s="669">
        <f>IF($E$326=0,0,+$E$290+ROUND(($E$290/($E$326-$E$308)*$E$329),0))</f>
        <v>0</v>
      </c>
      <c r="M82" s="669">
        <f>IF($M$326=0,0,+$M$290+ROUND(($M$290/($M$326-$M$308)*$M$329),0))</f>
        <v>0</v>
      </c>
      <c r="N82" s="669">
        <f>IF($N$326=0,0,+$N$290+ROUND(($N$290/($N$326-$N$308)*$N$329),0))</f>
        <v>0</v>
      </c>
      <c r="O82" s="669" t="e">
        <f>IF($O$326=0,0,+$O$290+ROUND(($O$290/($O$326-$O$308)*$O$329),0))</f>
        <v>#N/A</v>
      </c>
      <c r="P82" s="670" t="e">
        <f t="shared" ref="P82:P88" si="33">SUM(L82:O82)</f>
        <v>#N/A</v>
      </c>
      <c r="Q82" s="352">
        <f>IF($R$326=0,0,+$R$290+ROUND(($R$290/($R$326-$R$308)*$R$329),0))</f>
        <v>0</v>
      </c>
      <c r="R82" s="352">
        <f>IF($S$326=0,0,+$S$290+ROUND(($S$290/($S$326-$S$308)*$S$329),0))</f>
        <v>0</v>
      </c>
      <c r="S82" s="352">
        <f>IF($T$326=0,0,+$T$290+ROUND(($T$290/($T$326-$T$308)*$T$329),0))</f>
        <v>0</v>
      </c>
      <c r="T82" s="352" t="e">
        <f>IF($U$326=0,0,+$U$290+ROUND(($U$290/($U$326-$U$308)*$U$329),0))</f>
        <v>#N/A</v>
      </c>
      <c r="U82" s="667" t="e">
        <f t="shared" ref="U82:U88" si="34">SUM(Q82:T82)</f>
        <v>#N/A</v>
      </c>
      <c r="V82" s="668" t="e">
        <f>$P$82+$K$82+$U$82</f>
        <v>#N/A</v>
      </c>
      <c r="W82" s="668" t="e">
        <f>IF($B$413=0,0,$V$82/$B$413)</f>
        <v>#N/A</v>
      </c>
      <c r="X82" s="665" t="e">
        <f>$B$413</f>
        <v>#N/A</v>
      </c>
      <c r="Y82" s="360" t="e">
        <f>$C$413</f>
        <v>#N/A</v>
      </c>
      <c r="Z82" s="360">
        <f>IF($K$82&gt;0,+$K$82/$Y$82,0)</f>
        <v>0</v>
      </c>
      <c r="AA82" s="360" t="e">
        <f>IF(($P$82+$U$82)&gt;0,+($P$82+$U$82)/$Y$82,0)</f>
        <v>#N/A</v>
      </c>
      <c r="AB82" s="360" t="e">
        <f>IF($V$82&gt;0,+$V$82/$Y$82,0)</f>
        <v>#N/A</v>
      </c>
      <c r="AC82" s="99"/>
      <c r="AD82" s="100"/>
      <c r="AE82" s="100"/>
      <c r="AF82" s="100"/>
      <c r="AG82" s="100"/>
      <c r="AH82" s="100"/>
      <c r="AI82" s="100"/>
      <c r="AJ82" s="100"/>
      <c r="AK82" s="100"/>
      <c r="AL82" s="100"/>
      <c r="AM82" s="100"/>
      <c r="AN82" s="100"/>
    </row>
    <row r="83" spans="1:40">
      <c r="A83" s="937" t="s">
        <v>402</v>
      </c>
      <c r="B83" s="666">
        <f>'Data Entry - CA2'!B83</f>
        <v>0</v>
      </c>
      <c r="C83" s="666">
        <f>'Data Entry - CA2'!C83</f>
        <v>0</v>
      </c>
      <c r="D83" s="666">
        <f>'Data Entry - CA2'!D83</f>
        <v>0</v>
      </c>
      <c r="E83" s="666">
        <f>'Data Entry - CA2'!E83</f>
        <v>0</v>
      </c>
      <c r="F83" s="666">
        <f>'Data Entry - CA2'!F83</f>
        <v>0</v>
      </c>
      <c r="G83" s="666">
        <f>'Data Entry - CA2'!G83</f>
        <v>0</v>
      </c>
      <c r="H83" s="667">
        <f t="shared" si="31"/>
        <v>0</v>
      </c>
      <c r="I83" s="666">
        <f>'Data Entry - CA2'!I83</f>
        <v>0</v>
      </c>
      <c r="J83" s="666">
        <f>'Data Entry - CA2'!J83</f>
        <v>0</v>
      </c>
      <c r="K83" s="668">
        <f t="shared" si="32"/>
        <v>0</v>
      </c>
      <c r="L83" s="669">
        <f>IF($E$326=0,0,+$E$291+ROUND(($E$291/($E$326-$E$308)*$E$329),0))</f>
        <v>0</v>
      </c>
      <c r="M83" s="669">
        <f>IF($M$326=0,0,+$M$291+ROUND(($M$291/($M$326-$M$308)*$M$329),0))</f>
        <v>0</v>
      </c>
      <c r="N83" s="669">
        <f>IF($N$326=0,0,+$N$291+ROUND(($N$291/($N$326-$N$308)*$N$329),0))</f>
        <v>0</v>
      </c>
      <c r="O83" s="669" t="e">
        <f>IF($O$326=0,0,+$O$291+ROUND(($O$291/($O$326-$O$308)*$O$329),0))</f>
        <v>#N/A</v>
      </c>
      <c r="P83" s="670" t="e">
        <f t="shared" si="33"/>
        <v>#N/A</v>
      </c>
      <c r="Q83" s="352">
        <f>IF($R$326=0,0,+$R$291+ROUND(($R$291/($R$326-$R$308)*$R$329),0))</f>
        <v>0</v>
      </c>
      <c r="R83" s="352">
        <f>IF($S$326=0,0,+$S$291+ROUND(($S$291/($S$326-$S$308)*$S$329),0))</f>
        <v>0</v>
      </c>
      <c r="S83" s="352">
        <f>IF($T$326=0,0,+$T$291+ROUND(($T$291/($T$326-$T$308)*$T$329),0))</f>
        <v>0</v>
      </c>
      <c r="T83" s="352" t="e">
        <f>IF($U$326=0,0,+$U$291+ROUND(($U$291/($U$326-$U$308)*$U$329),0))</f>
        <v>#N/A</v>
      </c>
      <c r="U83" s="667" t="e">
        <f t="shared" si="34"/>
        <v>#N/A</v>
      </c>
      <c r="V83" s="668" t="e">
        <f>$P$83+$K$83+$U$83</f>
        <v>#N/A</v>
      </c>
      <c r="W83" s="668" t="e">
        <f>IF($B$414=0,0,$V$83/$B$414)</f>
        <v>#N/A</v>
      </c>
      <c r="X83" s="665" t="e">
        <f>$B$414</f>
        <v>#N/A</v>
      </c>
      <c r="Y83" s="360" t="e">
        <f>$C$414</f>
        <v>#N/A</v>
      </c>
      <c r="Z83" s="360">
        <f>IF($K$83&gt;0,+$K$83/$Y$83,0)</f>
        <v>0</v>
      </c>
      <c r="AA83" s="360" t="e">
        <f>IF(($P$83+$U$83)&gt;0,+($P$83+$U$83)/$Y$83,0)</f>
        <v>#N/A</v>
      </c>
      <c r="AB83" s="360" t="e">
        <f>IF($V$83&gt;0,+$V$83/$Y$83,0)</f>
        <v>#N/A</v>
      </c>
      <c r="AC83" s="99"/>
      <c r="AD83" s="100"/>
      <c r="AE83" s="100"/>
      <c r="AF83" s="100"/>
      <c r="AG83" s="100"/>
      <c r="AH83" s="100"/>
      <c r="AI83" s="100"/>
      <c r="AJ83" s="100"/>
      <c r="AK83" s="100"/>
      <c r="AL83" s="100"/>
      <c r="AM83" s="100"/>
      <c r="AN83" s="100"/>
    </row>
    <row r="84" spans="1:40">
      <c r="A84" s="937" t="s">
        <v>403</v>
      </c>
      <c r="B84" s="666">
        <f>'Data Entry - CA2'!B84</f>
        <v>0</v>
      </c>
      <c r="C84" s="666">
        <f>'Data Entry - CA2'!C84</f>
        <v>0</v>
      </c>
      <c r="D84" s="666">
        <f>'Data Entry - CA2'!D84</f>
        <v>0</v>
      </c>
      <c r="E84" s="666">
        <f>'Data Entry - CA2'!E84</f>
        <v>0</v>
      </c>
      <c r="F84" s="666">
        <f>'Data Entry - CA2'!F84</f>
        <v>0</v>
      </c>
      <c r="G84" s="666">
        <f>'Data Entry - CA2'!G84</f>
        <v>0</v>
      </c>
      <c r="H84" s="667">
        <f t="shared" si="31"/>
        <v>0</v>
      </c>
      <c r="I84" s="666">
        <f>'Data Entry - CA2'!I84</f>
        <v>0</v>
      </c>
      <c r="J84" s="666">
        <f>'Data Entry - CA2'!J84</f>
        <v>0</v>
      </c>
      <c r="K84" s="668">
        <f t="shared" si="32"/>
        <v>0</v>
      </c>
      <c r="L84" s="669">
        <f>IF($E$326=0,0,+$E$292+ROUND(($E$292/($E$326-$E$308)*$E$329),0))</f>
        <v>0</v>
      </c>
      <c r="M84" s="669">
        <f>IF($M$326=0,0,+$M$292+ROUND(($M$292/($M$326-$M$308)*$M$329),0))</f>
        <v>0</v>
      </c>
      <c r="N84" s="669">
        <f>IF($N$326=0,0,+$N$292+ROUND(($N$292/($N$326-$N$308)*$N$329),0))</f>
        <v>0</v>
      </c>
      <c r="O84" s="669" t="e">
        <f>IF($O$326=0,0,+$O$292+ROUND(($O$292/($O$326-$O$308)*$O$329),0))</f>
        <v>#N/A</v>
      </c>
      <c r="P84" s="670" t="e">
        <f t="shared" si="33"/>
        <v>#N/A</v>
      </c>
      <c r="Q84" s="352">
        <f>IF($R$326=0,0,+$R$292+ROUND(($R$292/($R$326-$R$308)*$R$329),0))</f>
        <v>0</v>
      </c>
      <c r="R84" s="352">
        <f>IF($S$326=0,0,+$S$292+ROUND(($S$292/($S$326-$S$308)*$S$329),0))</f>
        <v>0</v>
      </c>
      <c r="S84" s="352">
        <f>IF($T$326=0,0,+$T$292+ROUND(($T$292/($T$326-$T$308)*$T$329),0))</f>
        <v>0</v>
      </c>
      <c r="T84" s="352" t="e">
        <f>IF($U$326=0,0,+$U$292+ROUND(($U$292/($U$326-$U$308)*$U$329),0))</f>
        <v>#N/A</v>
      </c>
      <c r="U84" s="667" t="e">
        <f t="shared" si="34"/>
        <v>#N/A</v>
      </c>
      <c r="V84" s="668" t="e">
        <f>$P$84+$K$84+$U$84</f>
        <v>#N/A</v>
      </c>
      <c r="W84" s="668" t="e">
        <f>IF($B$415=0,0,$V$84/$B$415)</f>
        <v>#N/A</v>
      </c>
      <c r="X84" s="665" t="e">
        <f>$B$415</f>
        <v>#N/A</v>
      </c>
      <c r="Y84" s="360" t="e">
        <f>$C$415</f>
        <v>#N/A</v>
      </c>
      <c r="Z84" s="360">
        <f>IF($K$84&gt;0,+$K$84/$Y$84,0)</f>
        <v>0</v>
      </c>
      <c r="AA84" s="360" t="e">
        <f>IF(($P$84+$U$84)&gt;0,+($P$84+$U$84)/$Y$84,0)</f>
        <v>#N/A</v>
      </c>
      <c r="AB84" s="360" t="e">
        <f>IF($V$84&gt;0,+$V$84/$Y$84,0)</f>
        <v>#N/A</v>
      </c>
      <c r="AC84" s="99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</row>
    <row r="85" spans="1:40">
      <c r="A85" s="937" t="s">
        <v>404</v>
      </c>
      <c r="B85" s="666">
        <f>'Data Entry - CA2'!B85</f>
        <v>0</v>
      </c>
      <c r="C85" s="666">
        <f>'Data Entry - CA2'!C85</f>
        <v>0</v>
      </c>
      <c r="D85" s="666">
        <f>'Data Entry - CA2'!D85</f>
        <v>0</v>
      </c>
      <c r="E85" s="666">
        <f>'Data Entry - CA2'!E85</f>
        <v>0</v>
      </c>
      <c r="F85" s="666">
        <f>'Data Entry - CA2'!F85</f>
        <v>0</v>
      </c>
      <c r="G85" s="666">
        <f>'Data Entry - CA2'!G85</f>
        <v>0</v>
      </c>
      <c r="H85" s="667">
        <f t="shared" si="31"/>
        <v>0</v>
      </c>
      <c r="I85" s="666">
        <f>'Data Entry - CA2'!I85</f>
        <v>0</v>
      </c>
      <c r="J85" s="666">
        <f>'Data Entry - CA2'!J85</f>
        <v>0</v>
      </c>
      <c r="K85" s="668">
        <f t="shared" si="32"/>
        <v>0</v>
      </c>
      <c r="L85" s="669">
        <f>IF($E$326=0,0,+$E$293+ROUND(($E$293/($E$326-$E$308)*$E$329),0))</f>
        <v>0</v>
      </c>
      <c r="M85" s="669">
        <f>IF($M$326=0,0,+$M$293+ROUND(($M$293/($M$326-$M$308)*$M$329),0))</f>
        <v>0</v>
      </c>
      <c r="N85" s="669">
        <f>IF($N$326=0,0,+$N$293+ROUND(($N$293/($N$326-$N$308)*$N$329),0))</f>
        <v>0</v>
      </c>
      <c r="O85" s="669" t="e">
        <f>IF($O$326=0,0,+$O$293+ROUND(($O$293/($O$326-$O$308)*$O$329),0))</f>
        <v>#N/A</v>
      </c>
      <c r="P85" s="670" t="e">
        <f t="shared" si="33"/>
        <v>#N/A</v>
      </c>
      <c r="Q85" s="352">
        <f>IF($R$326=0,0,+$R$293+ROUND(($R$293/($R$326-$R$308)*$R$329),0))</f>
        <v>0</v>
      </c>
      <c r="R85" s="352">
        <f>IF($S$326=0,0,+$S$293+ROUND(($S$293/($S$326-$S$308)*$S$329),0))</f>
        <v>0</v>
      </c>
      <c r="S85" s="352">
        <f>IF($T$326=0,0,+$T$293+ROUND(($T$293/($T$326-$T$308)*$T$329),0))</f>
        <v>0</v>
      </c>
      <c r="T85" s="352" t="e">
        <f>IF($U$326=0,0,+$U$293+ROUND(($U$293/($U$326-$U$308)*$U$329),0))</f>
        <v>#N/A</v>
      </c>
      <c r="U85" s="667" t="e">
        <f t="shared" si="34"/>
        <v>#N/A</v>
      </c>
      <c r="V85" s="668" t="e">
        <f>$P$85+$K$85+$U$85</f>
        <v>#N/A</v>
      </c>
      <c r="W85" s="668" t="e">
        <f>IF($B$416=0,0,$V$85/$B$416)</f>
        <v>#N/A</v>
      </c>
      <c r="X85" s="665" t="e">
        <f>$B$416</f>
        <v>#N/A</v>
      </c>
      <c r="Y85" s="360" t="e">
        <f>$C$416</f>
        <v>#N/A</v>
      </c>
      <c r="Z85" s="360">
        <f>IF($K$85&gt;0,+$K$85/$Y$85,0)</f>
        <v>0</v>
      </c>
      <c r="AA85" s="360" t="e">
        <f>IF(($P$85+$U$85)&gt;0,+($P$85+$U$85)/$Y$85,0)</f>
        <v>#N/A</v>
      </c>
      <c r="AB85" s="360" t="e">
        <f>IF($V$85&gt;0,+$V$85/$Y$85,0)</f>
        <v>#N/A</v>
      </c>
      <c r="AC85" s="99"/>
      <c r="AD85" s="100"/>
      <c r="AE85" s="100"/>
      <c r="AF85" s="100"/>
      <c r="AG85" s="100"/>
      <c r="AH85" s="100"/>
      <c r="AI85" s="100"/>
      <c r="AJ85" s="100"/>
      <c r="AK85" s="100"/>
      <c r="AL85" s="100"/>
      <c r="AM85" s="100"/>
      <c r="AN85" s="100"/>
    </row>
    <row r="86" spans="1:40">
      <c r="A86" s="937" t="s">
        <v>405</v>
      </c>
      <c r="B86" s="666">
        <f>'Data Entry - CA2'!B86</f>
        <v>0</v>
      </c>
      <c r="C86" s="666">
        <f>'Data Entry - CA2'!C86</f>
        <v>0</v>
      </c>
      <c r="D86" s="666">
        <f>'Data Entry - CA2'!D86</f>
        <v>0</v>
      </c>
      <c r="E86" s="666">
        <f>'Data Entry - CA2'!E86</f>
        <v>0</v>
      </c>
      <c r="F86" s="666">
        <f>'Data Entry - CA2'!F86</f>
        <v>0</v>
      </c>
      <c r="G86" s="666">
        <f>'Data Entry - CA2'!G86</f>
        <v>0</v>
      </c>
      <c r="H86" s="667">
        <f t="shared" si="31"/>
        <v>0</v>
      </c>
      <c r="I86" s="666">
        <f>'Data Entry - CA2'!I86</f>
        <v>0</v>
      </c>
      <c r="J86" s="666">
        <f>'Data Entry - CA2'!J86</f>
        <v>0</v>
      </c>
      <c r="K86" s="668">
        <f t="shared" si="32"/>
        <v>0</v>
      </c>
      <c r="L86" s="669">
        <f>IF($E$326=0,0,+$E$294+ROUND(($E$294/($E$326-$E$308)*$E$329),0))</f>
        <v>0</v>
      </c>
      <c r="M86" s="669">
        <f>IF($M$326=0,0,+$M$294+ROUND(($M$294/($M$326-$M$308)*$M$329),0))</f>
        <v>0</v>
      </c>
      <c r="N86" s="669">
        <f>IF($N$326=0,0,+$N$294+ROUND(($N$294/($N$326-$N$308)*$N$329),0))</f>
        <v>0</v>
      </c>
      <c r="O86" s="669" t="e">
        <f>IF($O$326=0,0,+$O$294+ROUND(($O$294/($O$326-$O$308)*$O$329),0))</f>
        <v>#N/A</v>
      </c>
      <c r="P86" s="670" t="e">
        <f t="shared" si="33"/>
        <v>#N/A</v>
      </c>
      <c r="Q86" s="352">
        <f>IF($R$326=0,0,+$R$294+ROUND(($R$294/($R$326-$R$308)*$R$329),0))</f>
        <v>0</v>
      </c>
      <c r="R86" s="352">
        <f>IF($S$326=0,0,+$S$294+ROUND(($S$294/($S$326-$S$308)*$S$329),0))</f>
        <v>0</v>
      </c>
      <c r="S86" s="352">
        <f>IF($T$326=0,0,+$T$294+ROUND(($T$294/($T$326-$T$308)*$T$329),0))</f>
        <v>0</v>
      </c>
      <c r="T86" s="352" t="e">
        <f>IF($U$326=0,0,+$U$294+ROUND(($U$294/($U$326-$U$308)*$U$329),0))</f>
        <v>#N/A</v>
      </c>
      <c r="U86" s="667" t="e">
        <f t="shared" si="34"/>
        <v>#N/A</v>
      </c>
      <c r="V86" s="668" t="e">
        <f>$P$86+$K$86+$U$86</f>
        <v>#N/A</v>
      </c>
      <c r="W86" s="668" t="e">
        <f>IF($B$417=0,0,$V$86/$B$417)</f>
        <v>#N/A</v>
      </c>
      <c r="X86" s="665" t="e">
        <f>$B$417</f>
        <v>#N/A</v>
      </c>
      <c r="Y86" s="360" t="e">
        <f>$C$417</f>
        <v>#N/A</v>
      </c>
      <c r="Z86" s="360">
        <f>IF($K$86&gt;0,+$K$86/$Y$86,0)</f>
        <v>0</v>
      </c>
      <c r="AA86" s="360" t="e">
        <f>IF(($P$86+$U$86)&gt;0,+($P$86+$U$86)/$Y$86,0)</f>
        <v>#N/A</v>
      </c>
      <c r="AB86" s="360" t="e">
        <f>IF($V$86&gt;0,+$V$86/$Y$86,0)</f>
        <v>#N/A</v>
      </c>
      <c r="AC86" s="99"/>
      <c r="AD86" s="100"/>
      <c r="AE86" s="100"/>
      <c r="AF86" s="100"/>
      <c r="AG86" s="100"/>
      <c r="AH86" s="100"/>
      <c r="AI86" s="100"/>
      <c r="AJ86" s="100"/>
      <c r="AK86" s="100"/>
      <c r="AL86" s="100"/>
      <c r="AM86" s="100"/>
      <c r="AN86" s="100"/>
    </row>
    <row r="87" spans="1:40">
      <c r="A87" s="937" t="s">
        <v>406</v>
      </c>
      <c r="B87" s="666">
        <f>'Data Entry - CA2'!B87</f>
        <v>0</v>
      </c>
      <c r="C87" s="666">
        <f>'Data Entry - CA2'!C87</f>
        <v>0</v>
      </c>
      <c r="D87" s="666">
        <f>'Data Entry - CA2'!D87</f>
        <v>0</v>
      </c>
      <c r="E87" s="666">
        <f>'Data Entry - CA2'!E87</f>
        <v>0</v>
      </c>
      <c r="F87" s="666">
        <f>'Data Entry - CA2'!F87</f>
        <v>0</v>
      </c>
      <c r="G87" s="666">
        <f>'Data Entry - CA2'!G87</f>
        <v>0</v>
      </c>
      <c r="H87" s="667">
        <f t="shared" si="31"/>
        <v>0</v>
      </c>
      <c r="I87" s="666">
        <f>'Data Entry - CA2'!I87</f>
        <v>0</v>
      </c>
      <c r="J87" s="666">
        <f>'Data Entry - CA2'!J87</f>
        <v>0</v>
      </c>
      <c r="K87" s="668">
        <f t="shared" si="32"/>
        <v>0</v>
      </c>
      <c r="L87" s="669">
        <f>IF($E$326=0,0,+$E$295+ROUND(($E$295/($E$326-$E$308)*$E$329),0))</f>
        <v>0</v>
      </c>
      <c r="M87" s="669">
        <f>IF($M$326=0,0,+$M$295+ROUND(($M$295/($M$326-$M$308)*$M$329),0))</f>
        <v>0</v>
      </c>
      <c r="N87" s="669">
        <f>IF($N$326=0,0,+$N$295+ROUND(($N$295/($N$326-$N$308)*$N$329),0))</f>
        <v>0</v>
      </c>
      <c r="O87" s="669" t="e">
        <f>IF($O$326=0,0,+$O$295+ROUND(($O$295/($O$326-$O$308)*$O$329),0))</f>
        <v>#N/A</v>
      </c>
      <c r="P87" s="670" t="e">
        <f t="shared" si="33"/>
        <v>#N/A</v>
      </c>
      <c r="Q87" s="352">
        <f>IF($R$326=0,0,+$R$295+ROUND(($R$295/($R$326-$R$308)*$R$329),0))</f>
        <v>0</v>
      </c>
      <c r="R87" s="352">
        <f>IF($S$326=0,0,+$S$295+ROUND(($S$295/($S$326-$S$308)*$S$329),0))</f>
        <v>0</v>
      </c>
      <c r="S87" s="352">
        <f>IF($T$326=0,0,+$T$295+ROUND(($T$295/($T$326-$T$308)*$T$329),0))</f>
        <v>0</v>
      </c>
      <c r="T87" s="352" t="e">
        <f>IF($U$326=0,0,+$U$295+ROUND(($U$295/($U$326-$U$308)*$U$329),0))</f>
        <v>#N/A</v>
      </c>
      <c r="U87" s="667" t="e">
        <f t="shared" si="34"/>
        <v>#N/A</v>
      </c>
      <c r="V87" s="668" t="e">
        <f>$P$87+$K$87+$U$87</f>
        <v>#N/A</v>
      </c>
      <c r="W87" s="668" t="e">
        <f>IF($B$418=0,0,$V$87/$B$418)</f>
        <v>#N/A</v>
      </c>
      <c r="X87" s="665" t="e">
        <f>$B$418</f>
        <v>#N/A</v>
      </c>
      <c r="Y87" s="360" t="e">
        <f>$C$418</f>
        <v>#N/A</v>
      </c>
      <c r="Z87" s="360">
        <f>IF($K$87&gt;0,+$K$87/$Y$87,0)</f>
        <v>0</v>
      </c>
      <c r="AA87" s="360" t="e">
        <f>IF(($P$87+$U$87)&gt;0,+($P$87+$U$87)/$Y$87,0)</f>
        <v>#N/A</v>
      </c>
      <c r="AB87" s="360" t="e">
        <f>IF($V$87&gt;0,+$V$87/$Y$87,0)</f>
        <v>#N/A</v>
      </c>
      <c r="AC87" s="99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</row>
    <row r="88" spans="1:40">
      <c r="A88" s="937" t="s">
        <v>407</v>
      </c>
      <c r="B88" s="666">
        <f>'Data Entry - CA2'!B88</f>
        <v>0</v>
      </c>
      <c r="C88" s="666">
        <f>'Data Entry - CA2'!C88</f>
        <v>0</v>
      </c>
      <c r="D88" s="666">
        <f>'Data Entry - CA2'!D88</f>
        <v>0</v>
      </c>
      <c r="E88" s="666">
        <f>'Data Entry - CA2'!E88</f>
        <v>0</v>
      </c>
      <c r="F88" s="666">
        <f>'Data Entry - CA2'!F88</f>
        <v>0</v>
      </c>
      <c r="G88" s="666">
        <f>'Data Entry - CA2'!G88</f>
        <v>0</v>
      </c>
      <c r="H88" s="667">
        <f t="shared" si="31"/>
        <v>0</v>
      </c>
      <c r="I88" s="666">
        <f>'Data Entry - CA2'!I88</f>
        <v>0</v>
      </c>
      <c r="J88" s="666">
        <f>'Data Entry - CA2'!J88</f>
        <v>0</v>
      </c>
      <c r="K88" s="668">
        <f t="shared" si="32"/>
        <v>0</v>
      </c>
      <c r="L88" s="669">
        <f>IF($E$326=0,0,+$E$296+ROUND(($E$296/($E$326-$E$308)*$E$329),0))</f>
        <v>0</v>
      </c>
      <c r="M88" s="669">
        <f>IF($M$326=0,0,+$M$296+ROUND(($M$296/($M$326-$M$308)*$M$329),0))</f>
        <v>0</v>
      </c>
      <c r="N88" s="669">
        <f>IF($N$326=0,0,+$N$296+ROUND(($N$296/($N$326-$N$308)*$N$329),0))</f>
        <v>0</v>
      </c>
      <c r="O88" s="669" t="e">
        <f>IF($O$326=0,0,+$O$296+ROUND(($O$296/($O$326-$O$308)*$O$329),0))</f>
        <v>#N/A</v>
      </c>
      <c r="P88" s="670" t="e">
        <f t="shared" si="33"/>
        <v>#N/A</v>
      </c>
      <c r="Q88" s="352">
        <f>IF($R$326=0,0,+$R$296+ROUND(($R$296/($R$326-$R$308)*$R$329),0))</f>
        <v>0</v>
      </c>
      <c r="R88" s="352">
        <f>IF($S$326=0,0,+$S$296+ROUND(($S$296/($S$326-$S$308)*$S$329),0))</f>
        <v>0</v>
      </c>
      <c r="S88" s="352">
        <f>IF($T$326=0,0,+$T$296+ROUND(($T$296/($T$326-$T$308)*$T$329),0))</f>
        <v>0</v>
      </c>
      <c r="T88" s="352" t="e">
        <f>IF($U$326=0,0,+$U$296+ROUND(($U$296/($U$326-$U$308)*$U$329),0))</f>
        <v>#N/A</v>
      </c>
      <c r="U88" s="667" t="e">
        <f t="shared" si="34"/>
        <v>#N/A</v>
      </c>
      <c r="V88" s="668" t="e">
        <f>$P$88+$K$88+$U$88</f>
        <v>#N/A</v>
      </c>
      <c r="W88" s="668" t="e">
        <f>IF($B$419=0,0,$V$88/$B$419)</f>
        <v>#N/A</v>
      </c>
      <c r="X88" s="665" t="e">
        <f>$B$419</f>
        <v>#N/A</v>
      </c>
      <c r="Y88" s="360" t="e">
        <f>$C$419</f>
        <v>#N/A</v>
      </c>
      <c r="Z88" s="360">
        <f>IF($K$88&gt;0,+$K$88/$Y$88,0)</f>
        <v>0</v>
      </c>
      <c r="AA88" s="360" t="e">
        <f>IF(($P$88+$U$88)&gt;0,+($P$88+$U$88)/$Y$88,0)</f>
        <v>#N/A</v>
      </c>
      <c r="AB88" s="360" t="e">
        <f>IF($V$88&gt;0,+$V$88/$Y$88,0)</f>
        <v>#N/A</v>
      </c>
      <c r="AC88" s="99"/>
      <c r="AD88" s="100"/>
      <c r="AE88" s="100"/>
      <c r="AF88" s="100"/>
      <c r="AG88" s="100"/>
      <c r="AH88" s="100"/>
      <c r="AI88" s="100"/>
      <c r="AJ88" s="100"/>
      <c r="AK88" s="100"/>
      <c r="AL88" s="100"/>
      <c r="AM88" s="100"/>
      <c r="AN88" s="139" t="e">
        <f>$P$88+$U$88</f>
        <v>#N/A</v>
      </c>
    </row>
    <row r="89" spans="1:40" ht="15.75">
      <c r="A89" s="103"/>
      <c r="B89" s="672"/>
      <c r="C89" s="672"/>
      <c r="D89" s="672"/>
      <c r="E89" s="672"/>
      <c r="F89" s="672"/>
      <c r="G89" s="672"/>
      <c r="H89" s="672"/>
      <c r="I89" s="672"/>
      <c r="J89" s="672"/>
      <c r="K89" s="308"/>
      <c r="L89" s="673"/>
      <c r="M89" s="673"/>
      <c r="N89" s="673"/>
      <c r="O89" s="673"/>
      <c r="P89" s="673"/>
      <c r="Q89" s="674"/>
      <c r="R89" s="674"/>
      <c r="S89" s="674"/>
      <c r="T89" s="674"/>
      <c r="U89" s="674"/>
      <c r="V89" s="675"/>
      <c r="W89" s="676"/>
      <c r="X89" s="677"/>
      <c r="Y89" s="678"/>
      <c r="Z89" s="679"/>
      <c r="AA89" s="679"/>
      <c r="AB89" s="679"/>
      <c r="AC89" s="99"/>
      <c r="AD89" s="100"/>
      <c r="AE89" s="100"/>
      <c r="AF89" s="100"/>
      <c r="AG89" s="100"/>
      <c r="AH89" s="100"/>
      <c r="AI89" s="100"/>
      <c r="AJ89" s="100"/>
      <c r="AK89" s="100"/>
      <c r="AL89" s="100"/>
      <c r="AM89" s="100"/>
      <c r="AN89" s="100"/>
    </row>
    <row r="90" spans="1:40" ht="15.75">
      <c r="A90" s="103" t="s">
        <v>45</v>
      </c>
      <c r="B90" s="686">
        <f t="shared" ref="B90:V90" si="35">SUM(B82:B88)</f>
        <v>0</v>
      </c>
      <c r="C90" s="686">
        <f t="shared" si="35"/>
        <v>0</v>
      </c>
      <c r="D90" s="686">
        <f t="shared" si="35"/>
        <v>0</v>
      </c>
      <c r="E90" s="686">
        <f t="shared" si="35"/>
        <v>0</v>
      </c>
      <c r="F90" s="686">
        <f t="shared" si="35"/>
        <v>0</v>
      </c>
      <c r="G90" s="686">
        <f t="shared" si="35"/>
        <v>0</v>
      </c>
      <c r="H90" s="686">
        <f t="shared" si="35"/>
        <v>0</v>
      </c>
      <c r="I90" s="686">
        <f t="shared" si="35"/>
        <v>0</v>
      </c>
      <c r="J90" s="686">
        <f t="shared" si="35"/>
        <v>0</v>
      </c>
      <c r="K90" s="687">
        <f t="shared" si="35"/>
        <v>0</v>
      </c>
      <c r="L90" s="688">
        <f t="shared" si="35"/>
        <v>0</v>
      </c>
      <c r="M90" s="688">
        <f t="shared" si="35"/>
        <v>0</v>
      </c>
      <c r="N90" s="688">
        <f t="shared" si="35"/>
        <v>0</v>
      </c>
      <c r="O90" s="688" t="e">
        <f t="shared" si="35"/>
        <v>#N/A</v>
      </c>
      <c r="P90" s="688" t="e">
        <f t="shared" si="35"/>
        <v>#N/A</v>
      </c>
      <c r="Q90" s="686">
        <f t="shared" si="35"/>
        <v>0</v>
      </c>
      <c r="R90" s="686">
        <f t="shared" si="35"/>
        <v>0</v>
      </c>
      <c r="S90" s="686">
        <f t="shared" si="35"/>
        <v>0</v>
      </c>
      <c r="T90" s="686" t="e">
        <f t="shared" si="35"/>
        <v>#N/A</v>
      </c>
      <c r="U90" s="686" t="e">
        <f t="shared" si="35"/>
        <v>#N/A</v>
      </c>
      <c r="V90" s="687" t="e">
        <f t="shared" si="35"/>
        <v>#N/A</v>
      </c>
      <c r="W90" s="668" t="e">
        <f>IF($B$421=0,0,$V$90/$B$421)</f>
        <v>#N/A</v>
      </c>
      <c r="X90" s="665" t="e">
        <f>$B$421</f>
        <v>#N/A</v>
      </c>
      <c r="Y90" s="360" t="e">
        <f>$C$421</f>
        <v>#N/A</v>
      </c>
      <c r="Z90" s="360">
        <f>IF($K$90&gt;0,+$K$90/$Y$90,0)</f>
        <v>0</v>
      </c>
      <c r="AA90" s="360" t="e">
        <f>IF(($P$90+$U$90)&gt;0,+($P$90+$U$90)/$Y$90,0)</f>
        <v>#N/A</v>
      </c>
      <c r="AB90" s="360" t="e">
        <f>IF($V$90&gt;0,+$V$90/$Y$90,0)</f>
        <v>#N/A</v>
      </c>
      <c r="AC90" s="99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39" t="e">
        <f>$P$90+$U$90</f>
        <v>#N/A</v>
      </c>
    </row>
    <row r="91" spans="1:40" ht="15.75">
      <c r="A91" s="112"/>
      <c r="B91" s="672"/>
      <c r="C91" s="672"/>
      <c r="D91" s="672"/>
      <c r="E91" s="672"/>
      <c r="F91" s="672"/>
      <c r="G91" s="672"/>
      <c r="H91" s="672"/>
      <c r="I91" s="672"/>
      <c r="J91" s="672"/>
      <c r="K91" s="308" t="s">
        <v>141</v>
      </c>
      <c r="L91" s="673"/>
      <c r="M91" s="673"/>
      <c r="N91" s="673"/>
      <c r="O91" s="673"/>
      <c r="P91" s="673"/>
      <c r="Q91" s="674"/>
      <c r="R91" s="674"/>
      <c r="S91" s="674"/>
      <c r="T91" s="674"/>
      <c r="U91" s="674"/>
      <c r="V91" s="675"/>
      <c r="W91" s="676"/>
      <c r="X91" s="677"/>
      <c r="Y91" s="678"/>
      <c r="Z91" s="679"/>
      <c r="AA91" s="679"/>
      <c r="AB91" s="679"/>
      <c r="AC91" s="99"/>
      <c r="AD91" s="100"/>
      <c r="AE91" s="100"/>
      <c r="AF91" s="100"/>
      <c r="AG91" s="100"/>
      <c r="AH91" s="100"/>
      <c r="AI91" s="100"/>
      <c r="AJ91" s="100"/>
      <c r="AK91" s="100"/>
      <c r="AL91" s="100"/>
      <c r="AM91" s="100"/>
      <c r="AN91" s="100"/>
    </row>
    <row r="92" spans="1:40" ht="15.75">
      <c r="A92" s="127" t="s">
        <v>46</v>
      </c>
      <c r="B92" s="336"/>
      <c r="C92" s="336"/>
      <c r="D92" s="336"/>
      <c r="E92" s="336"/>
      <c r="F92" s="336"/>
      <c r="G92" s="336"/>
      <c r="H92" s="336"/>
      <c r="I92" s="336"/>
      <c r="J92" s="336"/>
      <c r="K92" s="310"/>
      <c r="L92" s="663"/>
      <c r="M92" s="663"/>
      <c r="N92" s="663"/>
      <c r="O92" s="663"/>
      <c r="P92" s="663"/>
      <c r="Q92" s="664"/>
      <c r="R92" s="664"/>
      <c r="S92" s="664"/>
      <c r="T92" s="664"/>
      <c r="U92" s="664"/>
      <c r="V92" s="201"/>
      <c r="W92" s="315"/>
      <c r="X92" s="665"/>
      <c r="Y92" s="360"/>
      <c r="Z92" s="689"/>
      <c r="AA92" s="689"/>
      <c r="AB92" s="689"/>
      <c r="AC92" s="99"/>
      <c r="AD92" s="100"/>
      <c r="AE92" s="100"/>
      <c r="AF92" s="100"/>
      <c r="AG92" s="100"/>
      <c r="AH92" s="100"/>
      <c r="AI92" s="100"/>
      <c r="AJ92" s="100"/>
      <c r="AK92" s="100"/>
      <c r="AL92" s="100"/>
      <c r="AM92" s="100"/>
      <c r="AN92" s="100"/>
    </row>
    <row r="93" spans="1:40">
      <c r="A93" s="936" t="s">
        <v>408</v>
      </c>
      <c r="B93" s="666">
        <f>'Data Entry - CA2'!B93</f>
        <v>0</v>
      </c>
      <c r="C93" s="666">
        <f>'Data Entry - CA2'!C93</f>
        <v>0</v>
      </c>
      <c r="D93" s="666">
        <f>'Data Entry - CA2'!D93</f>
        <v>0</v>
      </c>
      <c r="E93" s="666">
        <f>'Data Entry - CA2'!E93</f>
        <v>0</v>
      </c>
      <c r="F93" s="666">
        <f>'Data Entry - CA2'!F93</f>
        <v>0</v>
      </c>
      <c r="G93" s="666">
        <f>'Data Entry - CA2'!G93</f>
        <v>0</v>
      </c>
      <c r="H93" s="667">
        <f>SUM(B93:G93)</f>
        <v>0</v>
      </c>
      <c r="I93" s="666">
        <f>'Data Entry - CA2'!I93</f>
        <v>0</v>
      </c>
      <c r="J93" s="666">
        <f>'Data Entry - CA2'!J93</f>
        <v>0</v>
      </c>
      <c r="K93" s="668">
        <f>SUM(H93:J93)</f>
        <v>0</v>
      </c>
      <c r="L93" s="669">
        <f>IF($E$326=0,0,+$E$302+ROUND(($E$302/($E$326-$E$308)*$E$329),0))</f>
        <v>0</v>
      </c>
      <c r="M93" s="669">
        <f>IF($M$326=0,0,+$M$302+ROUND(($M$302/($M$326-$M$308)*$M$329),0))</f>
        <v>0</v>
      </c>
      <c r="N93" s="669">
        <f>IF($N$326=0,0,+$N$302+ROUND(($N$302/($N$326-$N$308)*$N$329),0))</f>
        <v>0</v>
      </c>
      <c r="O93" s="669" t="e">
        <f>IF($O$326=0,0,+$O$302+ROUND(($O$302/($O$326-$O$308)*$O$329),0))</f>
        <v>#N/A</v>
      </c>
      <c r="P93" s="670" t="e">
        <f>SUM(L93:O93)</f>
        <v>#N/A</v>
      </c>
      <c r="Q93" s="352">
        <f>IF($R$326=0,0,+$R$302+ROUND(($R$302/($R$326-$R$308)*$R$329),0))</f>
        <v>0</v>
      </c>
      <c r="R93" s="352">
        <f>IF($S$326=0,0,+$S$302+ROUND(($S$302/($S$326-$S$308)*$S$329),0))</f>
        <v>0</v>
      </c>
      <c r="S93" s="352">
        <f>IF($T$326=0,0,+$T$302+ROUND(($T$302/($T$326-$T$308)*$T$329),0))</f>
        <v>0</v>
      </c>
      <c r="T93" s="352" t="e">
        <f>IF($U$326=0,0,+$U$302+ROUND(($U$302/($U$326-$U$308)*$U$329),0))</f>
        <v>#N/A</v>
      </c>
      <c r="U93" s="667" t="e">
        <f>SUM(Q93:T93)</f>
        <v>#N/A</v>
      </c>
      <c r="V93" s="668" t="e">
        <f>$P$93+$K$93+$U$93</f>
        <v>#N/A</v>
      </c>
      <c r="W93" s="668" t="e">
        <f>IF($B$425=0,0,$V$93/$B$425)</f>
        <v>#N/A</v>
      </c>
      <c r="X93" s="665" t="e">
        <f>$B$425</f>
        <v>#N/A</v>
      </c>
      <c r="Y93" s="360" t="e">
        <f>$C$425</f>
        <v>#N/A</v>
      </c>
      <c r="Z93" s="360">
        <f>IF($K$93&gt;0,+$K$93/$Y$93,0)</f>
        <v>0</v>
      </c>
      <c r="AA93" s="360" t="e">
        <f>IF(($P$93+$U$93)&gt;0,+($P$93+$U$93)/$Y$93,0)</f>
        <v>#N/A</v>
      </c>
      <c r="AB93" s="360" t="e">
        <f>IF($V$93&gt;0,+$V$93/$Y$93,0)</f>
        <v>#N/A</v>
      </c>
      <c r="AC93" s="99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</row>
    <row r="94" spans="1:40" ht="15.75">
      <c r="A94" s="103"/>
      <c r="B94" s="672"/>
      <c r="C94" s="672"/>
      <c r="D94" s="672"/>
      <c r="E94" s="672"/>
      <c r="F94" s="672"/>
      <c r="G94" s="672"/>
      <c r="H94" s="672"/>
      <c r="I94" s="672"/>
      <c r="J94" s="672"/>
      <c r="K94" s="308"/>
      <c r="L94" s="700"/>
      <c r="M94" s="700"/>
      <c r="N94" s="700"/>
      <c r="O94" s="700"/>
      <c r="P94" s="700"/>
      <c r="Q94" s="701"/>
      <c r="R94" s="701"/>
      <c r="S94" s="701"/>
      <c r="T94" s="701"/>
      <c r="U94" s="701"/>
      <c r="V94" s="676"/>
      <c r="W94" s="676"/>
      <c r="X94" s="677"/>
      <c r="Y94" s="678"/>
      <c r="Z94" s="678"/>
      <c r="AA94" s="678"/>
      <c r="AB94" s="678"/>
      <c r="AC94" s="99"/>
      <c r="AD94" s="100"/>
      <c r="AE94" s="100"/>
      <c r="AF94" s="100"/>
      <c r="AG94" s="100"/>
      <c r="AH94" s="100"/>
      <c r="AI94" s="100"/>
      <c r="AJ94" s="100"/>
      <c r="AK94" s="100"/>
      <c r="AL94" s="100"/>
      <c r="AM94" s="100"/>
      <c r="AN94" s="100"/>
    </row>
    <row r="95" spans="1:40" ht="15.75">
      <c r="A95" s="127" t="s">
        <v>48</v>
      </c>
      <c r="B95" s="686">
        <f t="shared" ref="B95:V95" si="36">SUM(B93:B94)</f>
        <v>0</v>
      </c>
      <c r="C95" s="686">
        <f t="shared" si="36"/>
        <v>0</v>
      </c>
      <c r="D95" s="686">
        <f t="shared" si="36"/>
        <v>0</v>
      </c>
      <c r="E95" s="686">
        <f t="shared" si="36"/>
        <v>0</v>
      </c>
      <c r="F95" s="686">
        <f t="shared" si="36"/>
        <v>0</v>
      </c>
      <c r="G95" s="686">
        <f t="shared" si="36"/>
        <v>0</v>
      </c>
      <c r="H95" s="686">
        <f t="shared" si="36"/>
        <v>0</v>
      </c>
      <c r="I95" s="686">
        <f t="shared" si="36"/>
        <v>0</v>
      </c>
      <c r="J95" s="686">
        <f t="shared" si="36"/>
        <v>0</v>
      </c>
      <c r="K95" s="687">
        <f t="shared" si="36"/>
        <v>0</v>
      </c>
      <c r="L95" s="688">
        <f t="shared" si="36"/>
        <v>0</v>
      </c>
      <c r="M95" s="688">
        <f t="shared" si="36"/>
        <v>0</v>
      </c>
      <c r="N95" s="688">
        <f t="shared" si="36"/>
        <v>0</v>
      </c>
      <c r="O95" s="688" t="e">
        <f t="shared" si="36"/>
        <v>#N/A</v>
      </c>
      <c r="P95" s="688" t="e">
        <f t="shared" si="36"/>
        <v>#N/A</v>
      </c>
      <c r="Q95" s="686">
        <f t="shared" si="36"/>
        <v>0</v>
      </c>
      <c r="R95" s="686">
        <f t="shared" si="36"/>
        <v>0</v>
      </c>
      <c r="S95" s="686">
        <f t="shared" si="36"/>
        <v>0</v>
      </c>
      <c r="T95" s="686" t="e">
        <f t="shared" si="36"/>
        <v>#N/A</v>
      </c>
      <c r="U95" s="686" t="e">
        <f t="shared" si="36"/>
        <v>#N/A</v>
      </c>
      <c r="V95" s="687" t="e">
        <f t="shared" si="36"/>
        <v>#N/A</v>
      </c>
      <c r="W95" s="668" t="e">
        <f>IF($B$425=0,0,$V$95/$B$425)</f>
        <v>#N/A</v>
      </c>
      <c r="X95" s="665" t="e">
        <f>$B$425</f>
        <v>#N/A</v>
      </c>
      <c r="Y95" s="360" t="e">
        <f>$C$425</f>
        <v>#N/A</v>
      </c>
      <c r="Z95" s="360">
        <f>IF($K$95&gt;0,+$K$95/$Y$95,0)</f>
        <v>0</v>
      </c>
      <c r="AA95" s="360" t="e">
        <f>IF(($P$95+$U$95)&gt;0,+($P$95+$U$95)/$Y$95,0)</f>
        <v>#N/A</v>
      </c>
      <c r="AB95" s="360" t="e">
        <f>IF($V$95&gt;0,+$V$95/$Y$95,0)</f>
        <v>#N/A</v>
      </c>
      <c r="AC95" s="99"/>
      <c r="AD95" s="100"/>
      <c r="AE95" s="100"/>
      <c r="AF95" s="100"/>
      <c r="AG95" s="100"/>
      <c r="AH95" s="100"/>
      <c r="AI95" s="100"/>
      <c r="AJ95" s="100"/>
      <c r="AK95" s="100"/>
      <c r="AL95" s="100"/>
      <c r="AM95" s="100"/>
      <c r="AN95" s="139" t="e">
        <f>$P$95+$U$95</f>
        <v>#N/A</v>
      </c>
    </row>
    <row r="96" spans="1:40" ht="15.75">
      <c r="A96" s="112"/>
      <c r="B96" s="672"/>
      <c r="C96" s="672"/>
      <c r="D96" s="672"/>
      <c r="E96" s="672"/>
      <c r="F96" s="672"/>
      <c r="G96" s="672"/>
      <c r="H96" s="672"/>
      <c r="I96" s="672"/>
      <c r="J96" s="672"/>
      <c r="K96" s="308" t="s">
        <v>141</v>
      </c>
      <c r="L96" s="673"/>
      <c r="M96" s="673"/>
      <c r="N96" s="673"/>
      <c r="O96" s="673"/>
      <c r="P96" s="673"/>
      <c r="Q96" s="674"/>
      <c r="R96" s="674"/>
      <c r="S96" s="674"/>
      <c r="T96" s="674"/>
      <c r="U96" s="674"/>
      <c r="V96" s="675"/>
      <c r="W96" s="676"/>
      <c r="X96" s="677"/>
      <c r="Y96" s="678"/>
      <c r="Z96" s="679"/>
      <c r="AA96" s="679"/>
      <c r="AB96" s="679"/>
      <c r="AC96" s="99"/>
      <c r="AD96" s="100"/>
      <c r="AE96" s="100"/>
      <c r="AF96" s="100"/>
      <c r="AG96" s="100"/>
      <c r="AH96" s="100"/>
      <c r="AI96" s="100"/>
      <c r="AJ96" s="100"/>
      <c r="AK96" s="100"/>
      <c r="AL96" s="100"/>
      <c r="AM96" s="100"/>
      <c r="AN96" s="100"/>
    </row>
    <row r="97" spans="1:40" ht="15.75">
      <c r="A97" s="145" t="s">
        <v>49</v>
      </c>
      <c r="B97" s="336"/>
      <c r="C97" s="336"/>
      <c r="D97" s="336"/>
      <c r="E97" s="336"/>
      <c r="F97" s="336"/>
      <c r="G97" s="336"/>
      <c r="H97" s="336"/>
      <c r="I97" s="336"/>
      <c r="J97" s="336"/>
      <c r="K97" s="310"/>
      <c r="L97" s="663"/>
      <c r="M97" s="663"/>
      <c r="N97" s="663"/>
      <c r="O97" s="663"/>
      <c r="P97" s="663"/>
      <c r="Q97" s="664"/>
      <c r="R97" s="664"/>
      <c r="S97" s="664"/>
      <c r="T97" s="664"/>
      <c r="U97" s="664"/>
      <c r="V97" s="201"/>
      <c r="W97" s="315"/>
      <c r="X97" s="665"/>
      <c r="Y97" s="360"/>
      <c r="Z97" s="689"/>
      <c r="AA97" s="689"/>
      <c r="AB97" s="689"/>
      <c r="AC97" s="99"/>
      <c r="AD97" s="100"/>
      <c r="AE97" s="100"/>
      <c r="AF97" s="100"/>
      <c r="AG97" s="100"/>
      <c r="AH97" s="100"/>
      <c r="AI97" s="100"/>
      <c r="AJ97" s="100"/>
      <c r="AK97" s="100"/>
      <c r="AL97" s="100"/>
      <c r="AM97" s="100"/>
      <c r="AN97" s="100"/>
    </row>
    <row r="98" spans="1:40" ht="15.75">
      <c r="A98" s="937" t="s">
        <v>409</v>
      </c>
      <c r="B98" s="666">
        <f>'Data Entry - CA2'!B98</f>
        <v>0</v>
      </c>
      <c r="C98" s="666">
        <f>'Data Entry - CA2'!C98</f>
        <v>0</v>
      </c>
      <c r="D98" s="666">
        <f>'Data Entry - CA2'!D98</f>
        <v>0</v>
      </c>
      <c r="E98" s="666">
        <f>'Data Entry - CA2'!E98</f>
        <v>0</v>
      </c>
      <c r="F98" s="666">
        <f>'Data Entry - CA2'!F98</f>
        <v>0</v>
      </c>
      <c r="G98" s="666">
        <f>'Data Entry - CA2'!G98</f>
        <v>0</v>
      </c>
      <c r="H98" s="686">
        <f>SUM(B98:G98)</f>
        <v>0</v>
      </c>
      <c r="I98" s="666">
        <f>'Data Entry - CA2'!I98</f>
        <v>0</v>
      </c>
      <c r="J98" s="666">
        <f>'Data Entry - CA2'!J98</f>
        <v>0</v>
      </c>
      <c r="K98" s="668">
        <f>SUM(H98:J98)</f>
        <v>0</v>
      </c>
      <c r="L98" s="669" t="e">
        <f>$E$305</f>
        <v>#N/A</v>
      </c>
      <c r="M98" s="669" t="e">
        <f>$M$305</f>
        <v>#N/A</v>
      </c>
      <c r="N98" s="669" t="e">
        <f>$N$305</f>
        <v>#N/A</v>
      </c>
      <c r="O98" s="669" t="e">
        <f>$O$305</f>
        <v>#N/A</v>
      </c>
      <c r="P98" s="670" t="e">
        <f>SUM(L98:O98)</f>
        <v>#N/A</v>
      </c>
      <c r="Q98" s="352" t="e">
        <f>$R$305</f>
        <v>#N/A</v>
      </c>
      <c r="R98" s="352" t="e">
        <f>$S$305</f>
        <v>#N/A</v>
      </c>
      <c r="S98" s="352" t="e">
        <f>$T$305</f>
        <v>#N/A</v>
      </c>
      <c r="T98" s="352" t="e">
        <f>$U$305</f>
        <v>#N/A</v>
      </c>
      <c r="U98" s="667" t="e">
        <f>SUM(Q98:T98)</f>
        <v>#N/A</v>
      </c>
      <c r="V98" s="668" t="e">
        <f>$P$98+$K$98+$U$98</f>
        <v>#N/A</v>
      </c>
      <c r="W98" s="668" t="e">
        <f>IF($B$428=0,0,$V$98/$B$428)</f>
        <v>#N/A</v>
      </c>
      <c r="X98" s="665" t="e">
        <f>$B$428</f>
        <v>#N/A</v>
      </c>
      <c r="Y98" s="360" t="e">
        <f>$C$428</f>
        <v>#N/A</v>
      </c>
      <c r="Z98" s="360">
        <f>IF($K$98&gt;0,+$K$98/$Y$98,0)</f>
        <v>0</v>
      </c>
      <c r="AA98" s="360" t="e">
        <f>IF(($P$98+$U$98)&gt;0,+($P$98+$U$98)/$Y$98,0)</f>
        <v>#N/A</v>
      </c>
      <c r="AB98" s="360" t="e">
        <f>IF($V$98&gt;0,+$V$98/$Y$98,0)</f>
        <v>#N/A</v>
      </c>
      <c r="AC98" s="99"/>
      <c r="AD98" s="100"/>
      <c r="AE98" s="100"/>
      <c r="AF98" s="100"/>
      <c r="AG98" s="100"/>
      <c r="AH98" s="100"/>
      <c r="AI98" s="100"/>
      <c r="AJ98" s="100"/>
      <c r="AK98" s="100"/>
      <c r="AL98" s="100"/>
      <c r="AM98" s="100"/>
      <c r="AN98" s="100"/>
    </row>
    <row r="99" spans="1:40" ht="15.75">
      <c r="A99" s="937" t="s">
        <v>410</v>
      </c>
      <c r="B99" s="666">
        <f>'Data Entry - CA2'!B99</f>
        <v>0</v>
      </c>
      <c r="C99" s="666">
        <f>'Data Entry - CA2'!C99</f>
        <v>0</v>
      </c>
      <c r="D99" s="666">
        <f>'Data Entry - CA2'!D99</f>
        <v>0</v>
      </c>
      <c r="E99" s="666">
        <f>'Data Entry - CA2'!E99</f>
        <v>0</v>
      </c>
      <c r="F99" s="666">
        <f>'Data Entry - CA2'!F99</f>
        <v>0</v>
      </c>
      <c r="G99" s="666">
        <f>'Data Entry - CA2'!G99</f>
        <v>0</v>
      </c>
      <c r="H99" s="686">
        <f>SUM(B99:G99)</f>
        <v>0</v>
      </c>
      <c r="I99" s="666">
        <f>'Data Entry - CA2'!I99</f>
        <v>0</v>
      </c>
      <c r="J99" s="666">
        <f>'Data Entry - CA2'!J99</f>
        <v>0</v>
      </c>
      <c r="K99" s="668">
        <f>SUM(H99:J99)</f>
        <v>0</v>
      </c>
      <c r="L99" s="669" t="e">
        <f>$E$306*0.1</f>
        <v>#N/A</v>
      </c>
      <c r="M99" s="669" t="e">
        <f>$M$306*0.1</f>
        <v>#N/A</v>
      </c>
      <c r="N99" s="669" t="e">
        <f>$N$306*0.1</f>
        <v>#N/A</v>
      </c>
      <c r="O99" s="669" t="e">
        <f>$O$306*0.1</f>
        <v>#N/A</v>
      </c>
      <c r="P99" s="670" t="e">
        <f>SUM(L99:O99)</f>
        <v>#N/A</v>
      </c>
      <c r="Q99" s="352" t="e">
        <f>$R$306*0.1</f>
        <v>#N/A</v>
      </c>
      <c r="R99" s="352" t="e">
        <f>$S$306*0.1</f>
        <v>#N/A</v>
      </c>
      <c r="S99" s="352" t="e">
        <f>$T$306*0.1</f>
        <v>#N/A</v>
      </c>
      <c r="T99" s="352" t="e">
        <f>$U$306*0.1</f>
        <v>#N/A</v>
      </c>
      <c r="U99" s="667" t="e">
        <f>SUM(Q99:T99)</f>
        <v>#N/A</v>
      </c>
      <c r="V99" s="668" t="e">
        <f>$P$99+$K$99+$U$99</f>
        <v>#N/A</v>
      </c>
      <c r="W99" s="668" t="e">
        <f>IF($B$429=0,0,$V$99/$B$429)</f>
        <v>#N/A</v>
      </c>
      <c r="X99" s="665" t="e">
        <f>$B$429</f>
        <v>#N/A</v>
      </c>
      <c r="Y99" s="360" t="e">
        <f>$C$429</f>
        <v>#N/A</v>
      </c>
      <c r="Z99" s="360">
        <f>IF($K$99&gt;0,+$K$99/$Y$99,0)</f>
        <v>0</v>
      </c>
      <c r="AA99" s="360" t="e">
        <f>IF(($P$99+$U$99)&gt;0,+($P$99+$U$99)/$Y$99,0)</f>
        <v>#N/A</v>
      </c>
      <c r="AB99" s="360" t="e">
        <f>IF($V$99&gt;0,+$V$99/$Y$99,0)</f>
        <v>#N/A</v>
      </c>
      <c r="AC99" s="99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</row>
    <row r="100" spans="1:40" ht="15.75">
      <c r="A100" s="99"/>
      <c r="B100" s="702"/>
      <c r="C100" s="702"/>
      <c r="D100" s="702"/>
      <c r="E100" s="702"/>
      <c r="F100" s="702"/>
      <c r="G100" s="702"/>
      <c r="H100" s="691"/>
      <c r="I100" s="702"/>
      <c r="J100" s="702"/>
      <c r="K100" s="697"/>
      <c r="L100" s="703"/>
      <c r="M100" s="703"/>
      <c r="N100" s="703"/>
      <c r="O100" s="703"/>
      <c r="P100" s="694"/>
      <c r="Q100" s="704"/>
      <c r="R100" s="704"/>
      <c r="S100" s="704"/>
      <c r="T100" s="704"/>
      <c r="U100" s="696"/>
      <c r="V100" s="697"/>
      <c r="W100" s="697"/>
      <c r="X100" s="677"/>
      <c r="Y100" s="698"/>
      <c r="Z100" s="698"/>
      <c r="AA100" s="698"/>
      <c r="AB100" s="698"/>
      <c r="AC100" s="99"/>
      <c r="AD100" s="100"/>
      <c r="AE100" s="100"/>
      <c r="AF100" s="100"/>
      <c r="AG100" s="100"/>
      <c r="AH100" s="100"/>
      <c r="AI100" s="100"/>
      <c r="AJ100" s="100"/>
      <c r="AK100" s="100"/>
      <c r="AL100" s="100"/>
      <c r="AM100" s="100"/>
      <c r="AN100" s="100"/>
    </row>
    <row r="101" spans="1:40" ht="15.75">
      <c r="A101" s="145" t="s">
        <v>52</v>
      </c>
      <c r="B101" s="686">
        <f t="shared" ref="B101:V101" si="37">SUM(B97:B99)</f>
        <v>0</v>
      </c>
      <c r="C101" s="686">
        <f t="shared" si="37"/>
        <v>0</v>
      </c>
      <c r="D101" s="686">
        <f t="shared" si="37"/>
        <v>0</v>
      </c>
      <c r="E101" s="686">
        <f t="shared" si="37"/>
        <v>0</v>
      </c>
      <c r="F101" s="686">
        <f t="shared" si="37"/>
        <v>0</v>
      </c>
      <c r="G101" s="686">
        <f t="shared" si="37"/>
        <v>0</v>
      </c>
      <c r="H101" s="686">
        <f t="shared" si="37"/>
        <v>0</v>
      </c>
      <c r="I101" s="686">
        <f t="shared" si="37"/>
        <v>0</v>
      </c>
      <c r="J101" s="686">
        <f t="shared" si="37"/>
        <v>0</v>
      </c>
      <c r="K101" s="687">
        <f t="shared" si="37"/>
        <v>0</v>
      </c>
      <c r="L101" s="688" t="e">
        <f t="shared" si="37"/>
        <v>#N/A</v>
      </c>
      <c r="M101" s="688" t="e">
        <f t="shared" si="37"/>
        <v>#N/A</v>
      </c>
      <c r="N101" s="688" t="e">
        <f t="shared" si="37"/>
        <v>#N/A</v>
      </c>
      <c r="O101" s="688" t="e">
        <f t="shared" si="37"/>
        <v>#N/A</v>
      </c>
      <c r="P101" s="688" t="e">
        <f t="shared" si="37"/>
        <v>#N/A</v>
      </c>
      <c r="Q101" s="686" t="e">
        <f t="shared" si="37"/>
        <v>#N/A</v>
      </c>
      <c r="R101" s="686" t="e">
        <f t="shared" si="37"/>
        <v>#N/A</v>
      </c>
      <c r="S101" s="686" t="e">
        <f t="shared" si="37"/>
        <v>#N/A</v>
      </c>
      <c r="T101" s="686" t="e">
        <f t="shared" si="37"/>
        <v>#N/A</v>
      </c>
      <c r="U101" s="686" t="e">
        <f t="shared" si="37"/>
        <v>#N/A</v>
      </c>
      <c r="V101" s="687" t="e">
        <f t="shared" si="37"/>
        <v>#N/A</v>
      </c>
      <c r="W101" s="668" t="e">
        <f>IF($B$431=0,0,$V$101/$B$431)</f>
        <v>#N/A</v>
      </c>
      <c r="X101" s="665" t="e">
        <f>$B$431</f>
        <v>#N/A</v>
      </c>
      <c r="Y101" s="360" t="e">
        <f>$C$431</f>
        <v>#N/A</v>
      </c>
      <c r="Z101" s="360">
        <f>IF($K$101&gt;0,+$K$101/$Y$101,0)</f>
        <v>0</v>
      </c>
      <c r="AA101" s="360" t="e">
        <f>IF(($P$101+$U$101)&gt;0,+($P$101+$U$101)/$Y$101,0)</f>
        <v>#N/A</v>
      </c>
      <c r="AB101" s="360" t="e">
        <f>IF($V$101&gt;0,+$V$101/$Y$101,0)</f>
        <v>#N/A</v>
      </c>
      <c r="AC101" s="99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N101" s="100"/>
    </row>
    <row r="102" spans="1:40" ht="15.75">
      <c r="A102" s="112"/>
      <c r="B102" s="672"/>
      <c r="C102" s="672"/>
      <c r="D102" s="672"/>
      <c r="E102" s="672"/>
      <c r="F102" s="672"/>
      <c r="G102" s="672"/>
      <c r="H102" s="672"/>
      <c r="I102" s="672"/>
      <c r="J102" s="672"/>
      <c r="K102" s="308" t="s">
        <v>141</v>
      </c>
      <c r="L102" s="673"/>
      <c r="M102" s="673"/>
      <c r="N102" s="673"/>
      <c r="O102" s="673"/>
      <c r="P102" s="673"/>
      <c r="Q102" s="674"/>
      <c r="R102" s="674"/>
      <c r="S102" s="674"/>
      <c r="T102" s="674"/>
      <c r="U102" s="674"/>
      <c r="V102" s="675"/>
      <c r="W102" s="676"/>
      <c r="X102" s="677"/>
      <c r="Y102" s="678"/>
      <c r="Z102" s="679"/>
      <c r="AA102" s="679"/>
      <c r="AB102" s="679"/>
      <c r="AC102" s="99"/>
      <c r="AD102" s="100"/>
      <c r="AE102" s="100"/>
      <c r="AF102" s="100"/>
      <c r="AG102" s="100"/>
      <c r="AH102" s="100"/>
      <c r="AI102" s="100"/>
      <c r="AJ102" s="100"/>
      <c r="AK102" s="100"/>
      <c r="AL102" s="100"/>
      <c r="AM102" s="100"/>
      <c r="AN102" s="100"/>
    </row>
    <row r="103" spans="1:40" ht="15.75">
      <c r="A103" s="103" t="s">
        <v>53</v>
      </c>
      <c r="B103" s="336"/>
      <c r="C103" s="336"/>
      <c r="D103" s="336"/>
      <c r="E103" s="336"/>
      <c r="F103" s="336"/>
      <c r="G103" s="336"/>
      <c r="H103" s="336"/>
      <c r="I103" s="336"/>
      <c r="J103" s="336"/>
      <c r="K103" s="310"/>
      <c r="L103" s="663"/>
      <c r="M103" s="663"/>
      <c r="N103" s="663"/>
      <c r="O103" s="663"/>
      <c r="P103" s="663"/>
      <c r="Q103" s="664"/>
      <c r="R103" s="664"/>
      <c r="S103" s="664"/>
      <c r="T103" s="664"/>
      <c r="U103" s="664"/>
      <c r="V103" s="201"/>
      <c r="W103" s="315"/>
      <c r="X103" s="665"/>
      <c r="Y103" s="360"/>
      <c r="Z103" s="689"/>
      <c r="AA103" s="689"/>
      <c r="AB103" s="689"/>
      <c r="AC103" s="99"/>
      <c r="AD103" s="100"/>
      <c r="AE103" s="100"/>
      <c r="AF103" s="100"/>
      <c r="AG103" s="100"/>
      <c r="AH103" s="100"/>
      <c r="AI103" s="100"/>
      <c r="AJ103" s="100"/>
      <c r="AK103" s="100"/>
      <c r="AL103" s="100"/>
      <c r="AM103" s="100"/>
      <c r="AN103" s="100"/>
    </row>
    <row r="104" spans="1:40">
      <c r="A104" s="938" t="s">
        <v>589</v>
      </c>
      <c r="B104" s="666">
        <f>'Data Entry - CA2'!B104</f>
        <v>0</v>
      </c>
      <c r="C104" s="666">
        <f>'Data Entry - CA2'!C104</f>
        <v>0</v>
      </c>
      <c r="D104" s="666">
        <f>'Data Entry - CA2'!D104</f>
        <v>0</v>
      </c>
      <c r="E104" s="666">
        <f>'Data Entry - CA2'!E104</f>
        <v>0</v>
      </c>
      <c r="F104" s="666">
        <f>'Data Entry - CA2'!F104</f>
        <v>0</v>
      </c>
      <c r="G104" s="666">
        <f>'Data Entry - CA2'!G104</f>
        <v>0</v>
      </c>
      <c r="H104" s="667">
        <f>SUM(B104:G104)</f>
        <v>0</v>
      </c>
      <c r="I104" s="666">
        <f>'Data Entry - CA2'!I104</f>
        <v>0</v>
      </c>
      <c r="J104" s="666">
        <f>'Data Entry - CA2'!J104</f>
        <v>0</v>
      </c>
      <c r="K104" s="668">
        <f>SUM(H104:J104)</f>
        <v>0</v>
      </c>
      <c r="L104" s="669">
        <f>IF($E$326=0,0,+$E$311+ROUND(($E$311/($E$326-$E$308)*$E$329),0))</f>
        <v>0</v>
      </c>
      <c r="M104" s="669">
        <f>IF($M$326=0,0,+$M$311+ROUND(($M$311/($M$326-$M$308)*$M$329),0))</f>
        <v>0</v>
      </c>
      <c r="N104" s="669">
        <f>IF($N$326=0,0,+$N$311+ROUND(($N$311/($N$326-$N$308)*$N$329),0))</f>
        <v>0</v>
      </c>
      <c r="O104" s="669" t="e">
        <f>IF($O$326=0,0,+$O$311+ROUND(($O$311/($O$326-$O$308)*$O$329),0))</f>
        <v>#N/A</v>
      </c>
      <c r="P104" s="670" t="e">
        <f>SUM(L104:O104)</f>
        <v>#N/A</v>
      </c>
      <c r="Q104" s="352">
        <f>IF($R$326=0,0,+$R$311+ROUND(($R$311/($R$326-$R$308)*$R$329),0))</f>
        <v>0</v>
      </c>
      <c r="R104" s="352">
        <f>IF($S$326=0,0,+$S$311+ROUND(($S$311/($S$326-$S$308)*$S$329),0))</f>
        <v>0</v>
      </c>
      <c r="S104" s="352">
        <f>IF($T$326=0,0,+$T$311+ROUND(($T$311/($T$326-$T$308)*$T$329),0))</f>
        <v>0</v>
      </c>
      <c r="T104" s="352" t="e">
        <f>IF($U$326=0,0,+$U$311+ROUND(($U$311/($U$326-$U$308)*$U$329),0))</f>
        <v>#N/A</v>
      </c>
      <c r="U104" s="667" t="e">
        <f>SUM(Q104:T104)</f>
        <v>#N/A</v>
      </c>
      <c r="V104" s="668" t="e">
        <f>$P$104+$K$104+$U$104</f>
        <v>#N/A</v>
      </c>
      <c r="W104" s="668" t="e">
        <f>IF($B$434=0,0,$V$104/$B$434)</f>
        <v>#N/A</v>
      </c>
      <c r="X104" s="665" t="e">
        <f>$B$434</f>
        <v>#N/A</v>
      </c>
      <c r="Y104" s="360" t="e">
        <f>$C$434</f>
        <v>#N/A</v>
      </c>
      <c r="Z104" s="360">
        <f>IF($K$104&gt;0,+$K$104/$Y$104,0)</f>
        <v>0</v>
      </c>
      <c r="AA104" s="360" t="e">
        <f>IF(($P$104+$U$104)&gt;0,+($P$104+$U$104)/$Y$104,0)</f>
        <v>#N/A</v>
      </c>
      <c r="AB104" s="360" t="e">
        <f>IF($V$104&gt;0,+$V$104/$Y$104,0)</f>
        <v>#N/A</v>
      </c>
      <c r="AC104" s="99"/>
      <c r="AD104" s="100"/>
      <c r="AE104" s="100"/>
      <c r="AF104" s="100"/>
      <c r="AG104" s="100"/>
      <c r="AH104" s="100"/>
      <c r="AI104" s="100"/>
      <c r="AJ104" s="100"/>
      <c r="AK104" s="100"/>
      <c r="AL104" s="100"/>
      <c r="AM104" s="100"/>
      <c r="AN104" s="139" t="e">
        <f>$P$104+$U$104</f>
        <v>#N/A</v>
      </c>
    </row>
    <row r="105" spans="1:40">
      <c r="A105" s="938" t="s">
        <v>411</v>
      </c>
      <c r="B105" s="666">
        <f>'Data Entry - CA2'!B105</f>
        <v>0</v>
      </c>
      <c r="C105" s="666">
        <f>'Data Entry - CA2'!C105</f>
        <v>0</v>
      </c>
      <c r="D105" s="666">
        <f>'Data Entry - CA2'!D105</f>
        <v>0</v>
      </c>
      <c r="E105" s="666">
        <f>'Data Entry - CA2'!E105</f>
        <v>0</v>
      </c>
      <c r="F105" s="666">
        <f>'Data Entry - CA2'!F105</f>
        <v>0</v>
      </c>
      <c r="G105" s="666">
        <f>'Data Entry - CA2'!G105</f>
        <v>0</v>
      </c>
      <c r="H105" s="667">
        <f>SUM(B105:G105)</f>
        <v>0</v>
      </c>
      <c r="I105" s="666">
        <f>'Data Entry - CA2'!I105</f>
        <v>0</v>
      </c>
      <c r="J105" s="666">
        <f>'Data Entry - CA2'!J105</f>
        <v>0</v>
      </c>
      <c r="K105" s="668">
        <f>SUM(H105:J105)</f>
        <v>0</v>
      </c>
      <c r="L105" s="669">
        <f>IF($E$326=0,0,+$E$312+ROUND(($E$312/($E$326-$E$308)*$E$329),0))</f>
        <v>0</v>
      </c>
      <c r="M105" s="669">
        <f>IF($M$326=0,0,+$M$312+ROUND(($M$312/($M$326-$M$308)*$M$329),0))</f>
        <v>0</v>
      </c>
      <c r="N105" s="669">
        <f>IF($N$326=0,0,+$N$312+ROUND(($N$312/($N$326-$N$308)*$N$329),0))</f>
        <v>0</v>
      </c>
      <c r="O105" s="669" t="e">
        <f>IF($O$326=0,0,+$O$312+ROUND(($O$312/($O$326-$O$308)*$O$329),0))</f>
        <v>#N/A</v>
      </c>
      <c r="P105" s="670" t="e">
        <f>SUM(L105:O105)</f>
        <v>#N/A</v>
      </c>
      <c r="Q105" s="352">
        <f>IF($R$326=0,0,+$R$312+ROUND(($R$312/($R$326-$R$308)*$R$329),0))</f>
        <v>0</v>
      </c>
      <c r="R105" s="352">
        <f>IF($S$326=0,0,+$S$312+ROUND(($S$312/($S$326-$S$308)*$S$329),0))</f>
        <v>0</v>
      </c>
      <c r="S105" s="352">
        <f>IF($T$326=0,0,+$T$312+ROUND(($T$312/($T$326-$T$308)*$T$329),0))</f>
        <v>0</v>
      </c>
      <c r="T105" s="352" t="e">
        <f>IF($U$326=0,0,+$U$312+ROUND(($U$312/($U$326-$U$308)*$U$329),0))</f>
        <v>#N/A</v>
      </c>
      <c r="U105" s="667" t="e">
        <f>SUM(Q105:T105)</f>
        <v>#N/A</v>
      </c>
      <c r="V105" s="668" t="e">
        <f>$P$105+$K$105+$U$105</f>
        <v>#N/A</v>
      </c>
      <c r="W105" s="668" t="e">
        <f>IF($B$435=0,0,$V$105/$B$435)</f>
        <v>#N/A</v>
      </c>
      <c r="X105" s="665" t="e">
        <f>$B$435</f>
        <v>#N/A</v>
      </c>
      <c r="Y105" s="360" t="e">
        <f>$C$435</f>
        <v>#N/A</v>
      </c>
      <c r="Z105" s="360">
        <f>IF($K$105&gt;0,+$K$105/$Y$105,0)</f>
        <v>0</v>
      </c>
      <c r="AA105" s="360" t="e">
        <f>IF(($P$105+$U$105)&gt;0,+($P$105+$U$105)/$Y$105,0)</f>
        <v>#N/A</v>
      </c>
      <c r="AB105" s="360" t="e">
        <f>IF($V$105&gt;0,+$V$105/$Y$105,0)</f>
        <v>#N/A</v>
      </c>
      <c r="AC105" s="99"/>
      <c r="AD105" s="100"/>
      <c r="AE105" s="100"/>
      <c r="AF105" s="100"/>
      <c r="AG105" s="100"/>
      <c r="AH105" s="100"/>
      <c r="AI105" s="100"/>
      <c r="AJ105" s="100"/>
      <c r="AK105" s="100"/>
      <c r="AL105" s="100"/>
      <c r="AM105" s="100"/>
      <c r="AN105" s="139"/>
    </row>
    <row r="106" spans="1:40">
      <c r="A106" s="937" t="s">
        <v>590</v>
      </c>
      <c r="B106" s="666">
        <f>'Data Entry - CA2'!B106</f>
        <v>0</v>
      </c>
      <c r="C106" s="666">
        <f>'Data Entry - CA2'!C106</f>
        <v>0</v>
      </c>
      <c r="D106" s="666">
        <f>'Data Entry - CA2'!D106</f>
        <v>0</v>
      </c>
      <c r="E106" s="666">
        <f>'Data Entry - CA2'!E106</f>
        <v>0</v>
      </c>
      <c r="F106" s="666">
        <f>'Data Entry - CA2'!F106</f>
        <v>0</v>
      </c>
      <c r="G106" s="666">
        <f>'Data Entry - CA2'!G106</f>
        <v>0</v>
      </c>
      <c r="H106" s="667">
        <f>SUM(B106:G106)</f>
        <v>0</v>
      </c>
      <c r="I106" s="666">
        <f>'Data Entry - CA2'!I106</f>
        <v>0</v>
      </c>
      <c r="J106" s="666">
        <f>'Data Entry - CA2'!J106</f>
        <v>0</v>
      </c>
      <c r="K106" s="668">
        <f>SUM(H106:J106)</f>
        <v>0</v>
      </c>
      <c r="L106" s="669">
        <f>IF($E$326=0,0,+$E$313+ROUND(($E$313/($E$326-$E$308)*$E$329),0))</f>
        <v>0</v>
      </c>
      <c r="M106" s="669">
        <f>IF($M$326=0,0,+$M$313+ROUND(($M$313/($M$326-$M$308)*$M$329),0))</f>
        <v>0</v>
      </c>
      <c r="N106" s="669">
        <f>IF($N$326=0,0,+$N$313+ROUND(($N$313/($N$326-$N$308)*$N$329),0))</f>
        <v>0</v>
      </c>
      <c r="O106" s="669" t="e">
        <f>IF($O$326=0,0,+$O$313+ROUND(($O$313/($O$326-$O$308)*$O$329),0))</f>
        <v>#N/A</v>
      </c>
      <c r="P106" s="670" t="e">
        <f>SUM(L106:O106)</f>
        <v>#N/A</v>
      </c>
      <c r="Q106" s="352">
        <f>IF($R$326=0,0,+$R$313+ROUND(($R$313/($R$326-$R$308)*$R$329),0))</f>
        <v>0</v>
      </c>
      <c r="R106" s="352">
        <f>IF($S$326=0,0,+$S$313+ROUND(($S$313/($S$326-$S$308)*$S$329),0))</f>
        <v>0</v>
      </c>
      <c r="S106" s="352">
        <f>IF($T$326=0,0,+$T$313+ROUND(($T$313/($T$326-$T$308)*$T$329),0))</f>
        <v>0</v>
      </c>
      <c r="T106" s="352" t="e">
        <f>IF($U$326=0,0,+$U$313+ROUND(($U$313/($U$326-$U$308)*$U$329),0))</f>
        <v>#N/A</v>
      </c>
      <c r="U106" s="667" t="e">
        <f>SUM(Q106:T106)</f>
        <v>#N/A</v>
      </c>
      <c r="V106" s="668" t="e">
        <f>$P$106+$K$106+$U$106</f>
        <v>#N/A</v>
      </c>
      <c r="W106" s="668" t="e">
        <f>IF($B$436=0,0,$V$106/$B$436)</f>
        <v>#N/A</v>
      </c>
      <c r="X106" s="665" t="e">
        <f>$B$436</f>
        <v>#N/A</v>
      </c>
      <c r="Y106" s="360" t="e">
        <f>$C$436</f>
        <v>#N/A</v>
      </c>
      <c r="Z106" s="360">
        <f>IF($K$106&gt;0,+$K$106/$Y$106,0)</f>
        <v>0</v>
      </c>
      <c r="AA106" s="360" t="e">
        <f>IF(($P$106+$U$106)&gt;0,+($P$106+$U$106)/$Y$106,0)</f>
        <v>#N/A</v>
      </c>
      <c r="AB106" s="360" t="e">
        <f>IF($V$106&gt;0,+$V$106/$Y$106,0)</f>
        <v>#N/A</v>
      </c>
      <c r="AC106" s="99"/>
      <c r="AD106" s="100"/>
      <c r="AE106" s="100"/>
      <c r="AF106" s="100"/>
      <c r="AG106" s="100"/>
      <c r="AH106" s="100"/>
      <c r="AI106" s="100"/>
      <c r="AJ106" s="100"/>
      <c r="AK106" s="100"/>
      <c r="AL106" s="100"/>
      <c r="AM106" s="100"/>
      <c r="AN106" s="139" t="e">
        <f>$P$106+$U$106</f>
        <v>#N/A</v>
      </c>
    </row>
    <row r="107" spans="1:40">
      <c r="A107" s="936" t="s">
        <v>412</v>
      </c>
      <c r="B107" s="666">
        <f>'Data Entry - CA2'!B107</f>
        <v>0</v>
      </c>
      <c r="C107" s="666">
        <f>'Data Entry - CA2'!C107</f>
        <v>0</v>
      </c>
      <c r="D107" s="666">
        <f>'Data Entry - CA2'!D107</f>
        <v>0</v>
      </c>
      <c r="E107" s="666">
        <f>'Data Entry - CA2'!E107</f>
        <v>0</v>
      </c>
      <c r="F107" s="666">
        <f>'Data Entry - CA2'!F107</f>
        <v>0</v>
      </c>
      <c r="G107" s="666">
        <f>'Data Entry - CA2'!G107</f>
        <v>0</v>
      </c>
      <c r="H107" s="667">
        <f>SUM(B107:G107)</f>
        <v>0</v>
      </c>
      <c r="I107" s="666">
        <f>'Data Entry - CA2'!I107</f>
        <v>0</v>
      </c>
      <c r="J107" s="666">
        <f>'Data Entry - CA2'!J107</f>
        <v>0</v>
      </c>
      <c r="K107" s="668">
        <f>SUM(H107:J107)</f>
        <v>0</v>
      </c>
      <c r="L107" s="669">
        <f>IF($E$326=0,0,+$E$314+ROUND(($E$314/($E$326-$E$308)*$E$329),0))</f>
        <v>0</v>
      </c>
      <c r="M107" s="669">
        <f>IF($M$326=0,0,+$M$314+ROUND(($M$314/($M$326-$M$308)*$M$329),0))</f>
        <v>0</v>
      </c>
      <c r="N107" s="669">
        <f>IF($N$326=0,0,+$N$314+ROUND(($N$314/($N$326-$N$308)*$N$329),0))</f>
        <v>0</v>
      </c>
      <c r="O107" s="669" t="e">
        <f>IF($O$326=0,0,+$O$314+ROUND(($O$314/($O$326-$O$308)*$O$329),0))</f>
        <v>#N/A</v>
      </c>
      <c r="P107" s="670" t="e">
        <f>SUM(L107:O107)</f>
        <v>#N/A</v>
      </c>
      <c r="Q107" s="352">
        <f>IF($R$326=0,0,+$R$314+ROUND(($R$314/($R$326-$R$308)*$R$329),0))</f>
        <v>0</v>
      </c>
      <c r="R107" s="352">
        <f>IF($S$326=0,0,+$S$314+ROUND(($S$314/($S$326-$S$308)*$S$329),0))</f>
        <v>0</v>
      </c>
      <c r="S107" s="352">
        <f>IF($T$326=0,0,+$T$314+ROUND(($T$314/($T$326-$T$308)*$T$329),0))</f>
        <v>0</v>
      </c>
      <c r="T107" s="352" t="e">
        <f>IF($U$326=0,0,+$U$314+ROUND(($U$314/($U$326-$U$308)*$U$329),0))</f>
        <v>#N/A</v>
      </c>
      <c r="U107" s="667" t="e">
        <f>SUM(Q107:T107)</f>
        <v>#N/A</v>
      </c>
      <c r="V107" s="668" t="e">
        <f>$P$107+$K$107+$U$107</f>
        <v>#N/A</v>
      </c>
      <c r="W107" s="668" t="e">
        <f>IF($B$437=0,0,$V$107/$B$437)</f>
        <v>#N/A</v>
      </c>
      <c r="X107" s="665" t="e">
        <f>$B$437</f>
        <v>#N/A</v>
      </c>
      <c r="Y107" s="360" t="e">
        <f>$C$437</f>
        <v>#N/A</v>
      </c>
      <c r="Z107" s="360">
        <f>IF($K$107&gt;0,+$K$107/$Y$107,0)</f>
        <v>0</v>
      </c>
      <c r="AA107" s="360" t="e">
        <f>IF(($P$107+$U$107)&gt;0,+($P$107+$U$107)/$Y$107,0)</f>
        <v>#N/A</v>
      </c>
      <c r="AB107" s="360" t="e">
        <f>IF($V$107&gt;0,+$V$107/$Y$107,0)</f>
        <v>#N/A</v>
      </c>
      <c r="AC107" s="99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39" t="e">
        <f>$P$106+$U$106</f>
        <v>#N/A</v>
      </c>
    </row>
    <row r="108" spans="1:40" ht="15.75">
      <c r="A108" s="145"/>
      <c r="B108" s="672"/>
      <c r="C108" s="672"/>
      <c r="D108" s="672"/>
      <c r="E108" s="672"/>
      <c r="F108" s="672"/>
      <c r="G108" s="672"/>
      <c r="H108" s="672"/>
      <c r="I108" s="672"/>
      <c r="J108" s="672"/>
      <c r="K108" s="308"/>
      <c r="L108" s="673"/>
      <c r="M108" s="673"/>
      <c r="N108" s="673"/>
      <c r="O108" s="673"/>
      <c r="P108" s="673"/>
      <c r="Q108" s="674"/>
      <c r="R108" s="674"/>
      <c r="S108" s="674"/>
      <c r="T108" s="674"/>
      <c r="U108" s="674"/>
      <c r="V108" s="675"/>
      <c r="W108" s="676"/>
      <c r="X108" s="677"/>
      <c r="Y108" s="678"/>
      <c r="Z108" s="679"/>
      <c r="AA108" s="679"/>
      <c r="AB108" s="679"/>
      <c r="AC108" s="99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100"/>
    </row>
    <row r="109" spans="1:40" ht="15.75">
      <c r="A109" s="103" t="s">
        <v>57</v>
      </c>
      <c r="B109" s="686">
        <f>SUM(B104:B107)</f>
        <v>0</v>
      </c>
      <c r="C109" s="686">
        <f t="shared" ref="C109:V109" si="38">SUM(C104:C107)</f>
        <v>0</v>
      </c>
      <c r="D109" s="686">
        <f t="shared" si="38"/>
        <v>0</v>
      </c>
      <c r="E109" s="686">
        <f t="shared" si="38"/>
        <v>0</v>
      </c>
      <c r="F109" s="686">
        <f t="shared" si="38"/>
        <v>0</v>
      </c>
      <c r="G109" s="686">
        <f t="shared" si="38"/>
        <v>0</v>
      </c>
      <c r="H109" s="686">
        <f t="shared" si="38"/>
        <v>0</v>
      </c>
      <c r="I109" s="686">
        <f t="shared" si="38"/>
        <v>0</v>
      </c>
      <c r="J109" s="686">
        <f t="shared" si="38"/>
        <v>0</v>
      </c>
      <c r="K109" s="686">
        <f t="shared" si="38"/>
        <v>0</v>
      </c>
      <c r="L109" s="688">
        <f t="shared" si="38"/>
        <v>0</v>
      </c>
      <c r="M109" s="688">
        <f t="shared" si="38"/>
        <v>0</v>
      </c>
      <c r="N109" s="688">
        <f t="shared" si="38"/>
        <v>0</v>
      </c>
      <c r="O109" s="688" t="e">
        <f t="shared" si="38"/>
        <v>#N/A</v>
      </c>
      <c r="P109" s="688" t="e">
        <f t="shared" si="38"/>
        <v>#N/A</v>
      </c>
      <c r="Q109" s="686">
        <f t="shared" si="38"/>
        <v>0</v>
      </c>
      <c r="R109" s="686">
        <f t="shared" si="38"/>
        <v>0</v>
      </c>
      <c r="S109" s="686">
        <f t="shared" si="38"/>
        <v>0</v>
      </c>
      <c r="T109" s="686" t="e">
        <f t="shared" si="38"/>
        <v>#N/A</v>
      </c>
      <c r="U109" s="686" t="e">
        <f t="shared" si="38"/>
        <v>#N/A</v>
      </c>
      <c r="V109" s="686" t="e">
        <f t="shared" si="38"/>
        <v>#N/A</v>
      </c>
      <c r="W109" s="668" t="e">
        <f>IF($B$439=0,0,$V$109/$B$439)</f>
        <v>#N/A</v>
      </c>
      <c r="X109" s="665" t="e">
        <f>$B$439</f>
        <v>#N/A</v>
      </c>
      <c r="Y109" s="360" t="e">
        <f>$C$439</f>
        <v>#N/A</v>
      </c>
      <c r="Z109" s="360">
        <f>IF($K$109&gt;0,+$K$109/$Y$109,0)</f>
        <v>0</v>
      </c>
      <c r="AA109" s="360" t="e">
        <f>IF(($P$109+$U$109)&gt;0,+($P$109+$U$109)/$Y$109,0)</f>
        <v>#N/A</v>
      </c>
      <c r="AB109" s="360" t="e">
        <f>IF($V$109&gt;0,+$V$109/$Y$109,0)</f>
        <v>#N/A</v>
      </c>
      <c r="AC109" s="99"/>
      <c r="AD109" s="100"/>
      <c r="AE109" s="100"/>
      <c r="AF109" s="100"/>
      <c r="AG109" s="100"/>
      <c r="AH109" s="100"/>
      <c r="AI109" s="100"/>
      <c r="AJ109" s="100"/>
      <c r="AK109" s="100"/>
      <c r="AL109" s="100"/>
      <c r="AM109" s="100"/>
      <c r="AN109" s="100"/>
    </row>
    <row r="110" spans="1:40" ht="15.75">
      <c r="A110" s="112"/>
      <c r="B110" s="672"/>
      <c r="C110" s="672"/>
      <c r="D110" s="672"/>
      <c r="E110" s="672"/>
      <c r="F110" s="672"/>
      <c r="G110" s="672"/>
      <c r="H110" s="672"/>
      <c r="I110" s="672"/>
      <c r="J110" s="672"/>
      <c r="K110" s="308" t="s">
        <v>141</v>
      </c>
      <c r="L110" s="673"/>
      <c r="M110" s="673"/>
      <c r="N110" s="673"/>
      <c r="O110" s="673"/>
      <c r="P110" s="673"/>
      <c r="Q110" s="674"/>
      <c r="R110" s="674"/>
      <c r="S110" s="674"/>
      <c r="T110" s="674"/>
      <c r="U110" s="674"/>
      <c r="V110" s="675"/>
      <c r="W110" s="676"/>
      <c r="X110" s="677"/>
      <c r="Y110" s="678"/>
      <c r="Z110" s="679"/>
      <c r="AA110" s="679"/>
      <c r="AB110" s="679"/>
      <c r="AC110" s="99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</row>
    <row r="111" spans="1:40" ht="15.75">
      <c r="A111" s="145" t="s">
        <v>58</v>
      </c>
      <c r="B111" s="336"/>
      <c r="C111" s="336"/>
      <c r="D111" s="336"/>
      <c r="E111" s="336"/>
      <c r="F111" s="336"/>
      <c r="G111" s="336"/>
      <c r="H111" s="336"/>
      <c r="I111" s="336"/>
      <c r="J111" s="336"/>
      <c r="K111" s="310"/>
      <c r="L111" s="663"/>
      <c r="M111" s="663"/>
      <c r="N111" s="663"/>
      <c r="O111" s="663"/>
      <c r="P111" s="663"/>
      <c r="Q111" s="664"/>
      <c r="R111" s="664"/>
      <c r="S111" s="664"/>
      <c r="T111" s="664"/>
      <c r="U111" s="664"/>
      <c r="V111" s="201"/>
      <c r="W111" s="315"/>
      <c r="X111" s="665"/>
      <c r="Y111" s="360"/>
      <c r="Z111" s="689"/>
      <c r="AA111" s="689"/>
      <c r="AB111" s="689"/>
      <c r="AC111" s="99"/>
      <c r="AD111" s="100"/>
      <c r="AE111" s="100"/>
      <c r="AF111" s="100"/>
      <c r="AG111" s="100"/>
      <c r="AH111" s="100"/>
      <c r="AI111" s="100"/>
      <c r="AJ111" s="100"/>
      <c r="AK111" s="100"/>
      <c r="AL111" s="100"/>
      <c r="AM111" s="100"/>
      <c r="AN111" s="100"/>
    </row>
    <row r="112" spans="1:40">
      <c r="A112" s="938" t="s">
        <v>413</v>
      </c>
      <c r="B112" s="666">
        <f>'Data Entry - CA2'!B112</f>
        <v>0</v>
      </c>
      <c r="C112" s="666">
        <f>'Data Entry - CA2'!C112</f>
        <v>0</v>
      </c>
      <c r="D112" s="666">
        <f>'Data Entry - CA2'!D112</f>
        <v>0</v>
      </c>
      <c r="E112" s="666">
        <f>'Data Entry - CA2'!E112</f>
        <v>0</v>
      </c>
      <c r="F112" s="666">
        <f>'Data Entry - CA2'!F112</f>
        <v>0</v>
      </c>
      <c r="G112" s="666">
        <f>'Data Entry - CA2'!G112</f>
        <v>0</v>
      </c>
      <c r="H112" s="667">
        <f>SUM(B112:G112)</f>
        <v>0</v>
      </c>
      <c r="I112" s="666">
        <f>'Data Entry - CA2'!I112</f>
        <v>0</v>
      </c>
      <c r="J112" s="666">
        <f>'Data Entry - CA2'!J112</f>
        <v>0</v>
      </c>
      <c r="K112" s="667">
        <f>SUM(H112:J112)</f>
        <v>0</v>
      </c>
      <c r="L112" s="669">
        <f>IF($E$326=0,0,+$E$319+ROUND(($E$319/($E$326-$E$308)*$E$329),0))</f>
        <v>0</v>
      </c>
      <c r="M112" s="669">
        <f>IF($M$326=0,0,+$M$319+ROUND(($M$319/($M$326-$M$308)*$M$329),0))</f>
        <v>0</v>
      </c>
      <c r="N112" s="669">
        <f>IF($N$326=0,0,+$N$319+ROUND(($N$319/($N$326-$N$308)*$N$329),0))</f>
        <v>0</v>
      </c>
      <c r="O112" s="669" t="e">
        <f>IF($O$326=0,0,+$O$319+ROUND(($O$319/($O$326-$O$308)*$O$329),0))</f>
        <v>#N/A</v>
      </c>
      <c r="P112" s="670" t="e">
        <f>SUM(L112:O112)</f>
        <v>#N/A</v>
      </c>
      <c r="Q112" s="352">
        <f>IF($R$326=0,0,+$R$319+ROUND(($R$319/($R$326-$R$308)*$R$329),0))</f>
        <v>0</v>
      </c>
      <c r="R112" s="352">
        <f>IF($S$326=0,0,+$S$319+ROUND(($S$319/($S$326-$S$308)*$S$329),0))</f>
        <v>0</v>
      </c>
      <c r="S112" s="352">
        <f>IF($T$326=0,0,+$T$319+ROUND(($T$319/($T$326-$T$308)*$T$329),0))</f>
        <v>0</v>
      </c>
      <c r="T112" s="352" t="e">
        <f>IF($U$326=0,0,+$U$319+ROUND(($U$319/($U$326-$U$308)*$U$329),0))</f>
        <v>#N/A</v>
      </c>
      <c r="U112" s="667" t="e">
        <f>SUM(Q112:T112)</f>
        <v>#N/A</v>
      </c>
      <c r="V112" s="668" t="e">
        <f>$P$112+$K$112+$U$112</f>
        <v>#N/A</v>
      </c>
      <c r="W112" s="668" t="e">
        <f>IF($B$442=0,0,$V$112/$B$442)</f>
        <v>#N/A</v>
      </c>
      <c r="X112" s="665" t="e">
        <f>$B$442</f>
        <v>#N/A</v>
      </c>
      <c r="Y112" s="360" t="e">
        <f>$C$442</f>
        <v>#N/A</v>
      </c>
      <c r="Z112" s="360">
        <f>IF($K$112&gt;0,+$K$112/$Y$112,0)</f>
        <v>0</v>
      </c>
      <c r="AA112" s="360" t="e">
        <f>IF(($P$112+$U$112)&gt;0,+($P$112+$U$112)/$Y$112,0)</f>
        <v>#N/A</v>
      </c>
      <c r="AB112" s="360" t="e">
        <f>IF($V$112&gt;0,+$V$112/$Y$112,0)</f>
        <v>#N/A</v>
      </c>
      <c r="AC112" s="99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139" t="e">
        <f>$P$112+$U$112</f>
        <v>#N/A</v>
      </c>
    </row>
    <row r="113" spans="1:40">
      <c r="A113" s="938" t="s">
        <v>414</v>
      </c>
      <c r="B113" s="666">
        <f>'Data Entry - CA2'!B113</f>
        <v>0</v>
      </c>
      <c r="C113" s="666">
        <f>'Data Entry - CA2'!C113</f>
        <v>0</v>
      </c>
      <c r="D113" s="666">
        <f>'Data Entry - CA2'!D113</f>
        <v>0</v>
      </c>
      <c r="E113" s="666">
        <f>'Data Entry - CA2'!E113</f>
        <v>0</v>
      </c>
      <c r="F113" s="666">
        <f>'Data Entry - CA2'!F113</f>
        <v>0</v>
      </c>
      <c r="G113" s="666">
        <f>'Data Entry - CA2'!G113</f>
        <v>0</v>
      </c>
      <c r="H113" s="667">
        <f>SUM(B113:G113)</f>
        <v>0</v>
      </c>
      <c r="I113" s="666">
        <f>'Data Entry - CA2'!I113</f>
        <v>0</v>
      </c>
      <c r="J113" s="666">
        <f>'Data Entry - CA2'!J113</f>
        <v>0</v>
      </c>
      <c r="K113" s="668">
        <f>SUM(H113:J113)</f>
        <v>0</v>
      </c>
      <c r="L113" s="669">
        <f>IF($E$326=0,0,+$E$320+ROUND(($E$320/($E$326-$E$308)*$E$329),0))</f>
        <v>0</v>
      </c>
      <c r="M113" s="669">
        <f>IF($M$326=0,0,+$M$320+ROUND(($M$320/($M$326-$M$308)*$M$329),0))</f>
        <v>0</v>
      </c>
      <c r="N113" s="669">
        <f>IF($N$326=0,0,+$N$320+ROUND(($N$320/($N$326-$N$308)*$N$329),0))</f>
        <v>0</v>
      </c>
      <c r="O113" s="669" t="e">
        <f>IF($O$326=0,0,+$O$320+ROUND(($O$320/($O$326-$O$308)*$O$329),0))</f>
        <v>#N/A</v>
      </c>
      <c r="P113" s="670" t="e">
        <f>SUM(L113:O113)</f>
        <v>#N/A</v>
      </c>
      <c r="Q113" s="352">
        <f>IF($R$326=0,0,+$R$320+ROUND(($R$320/($R$326-$R$308)*$R$329),0))</f>
        <v>0</v>
      </c>
      <c r="R113" s="352">
        <f>IF($S$326=0,0,+$S$320+ROUND(($S$320/($S$326-$S$308)*$S$329),0))</f>
        <v>0</v>
      </c>
      <c r="S113" s="352">
        <f>IF($T$326=0,0,+$T$320+ROUND(($T$320/($T$326-$T$308)*$T$329),0))</f>
        <v>0</v>
      </c>
      <c r="T113" s="352" t="e">
        <f>IF($U$326=0,0,+$U$320+ROUND(($U$320/($U$326-$U$308)*$U$329),0))</f>
        <v>#N/A</v>
      </c>
      <c r="U113" s="667" t="e">
        <f>SUM(Q113:T113)</f>
        <v>#N/A</v>
      </c>
      <c r="V113" s="668" t="e">
        <f>$P$113+$K$113+$U$113</f>
        <v>#N/A</v>
      </c>
      <c r="W113" s="668" t="e">
        <f>IF($B$443=0,0,$V$113/$B$443)</f>
        <v>#N/A</v>
      </c>
      <c r="X113" s="665" t="e">
        <f>$B$443</f>
        <v>#N/A</v>
      </c>
      <c r="Y113" s="360" t="e">
        <f>$C$443</f>
        <v>#N/A</v>
      </c>
      <c r="Z113" s="360">
        <f>IF($K$113&gt;0,+$K$113/$Y$113,0)</f>
        <v>0</v>
      </c>
      <c r="AA113" s="360" t="e">
        <f>IF(($P$113+$U$113)&gt;0,+($P$113+$U$113)/$Y$113,0)</f>
        <v>#N/A</v>
      </c>
      <c r="AB113" s="360" t="e">
        <f>IF($V$113&gt;0,+$V$113/$Y$113,0)</f>
        <v>#N/A</v>
      </c>
      <c r="AC113" s="99"/>
      <c r="AD113" s="100"/>
      <c r="AE113" s="100"/>
      <c r="AF113" s="100"/>
      <c r="AG113" s="100"/>
      <c r="AH113" s="100"/>
      <c r="AI113" s="100"/>
      <c r="AJ113" s="100"/>
      <c r="AK113" s="100"/>
      <c r="AL113" s="100"/>
      <c r="AM113" s="100"/>
      <c r="AN113" s="139" t="e">
        <f>$P$113+$U$113</f>
        <v>#N/A</v>
      </c>
    </row>
    <row r="114" spans="1:40">
      <c r="A114" s="937" t="s">
        <v>415</v>
      </c>
      <c r="B114" s="666">
        <f>'Data Entry - CA2'!B114</f>
        <v>0</v>
      </c>
      <c r="C114" s="666">
        <f>'Data Entry - CA2'!C114</f>
        <v>0</v>
      </c>
      <c r="D114" s="666">
        <f>'Data Entry - CA2'!D114</f>
        <v>0</v>
      </c>
      <c r="E114" s="666">
        <f>'Data Entry - CA2'!E114</f>
        <v>0</v>
      </c>
      <c r="F114" s="666">
        <f>'Data Entry - CA2'!F114</f>
        <v>0</v>
      </c>
      <c r="G114" s="666">
        <f>'Data Entry - CA2'!G114</f>
        <v>0</v>
      </c>
      <c r="H114" s="667">
        <f>SUM(B114:G114)</f>
        <v>0</v>
      </c>
      <c r="I114" s="666">
        <f>'Data Entry - CA2'!I114</f>
        <v>0</v>
      </c>
      <c r="J114" s="666">
        <f>'Data Entry - CA2'!J114</f>
        <v>0</v>
      </c>
      <c r="K114" s="668">
        <f>SUM(H114:J114)</f>
        <v>0</v>
      </c>
      <c r="L114" s="669">
        <f>IF($E$326=0,0,+$E$321+ROUND(($E$321/($E$326-$E$308)*$E$329),0))</f>
        <v>0</v>
      </c>
      <c r="M114" s="669">
        <f>IF($M$326=0,0,+$M$321+ROUND(($M$321/($M$326-$M$308)*$M$329),0))</f>
        <v>0</v>
      </c>
      <c r="N114" s="669">
        <f>IF($N$326=0,0,+$N$321+ROUND(($N$321/($N$326-$N$308)*$N$329),0))</f>
        <v>0</v>
      </c>
      <c r="O114" s="669" t="e">
        <f>IF($O$326=0,0,+$O$321+ROUND(($O$321/($O$326-$O$308)*$O$329),0))</f>
        <v>#N/A</v>
      </c>
      <c r="P114" s="670" t="e">
        <f>SUM(L114:O114)</f>
        <v>#N/A</v>
      </c>
      <c r="Q114" s="352">
        <f>IF($R$326=0,0,+$R$321+ROUND(($R$321/($R$326-$R$308)*$R$329),0))</f>
        <v>0</v>
      </c>
      <c r="R114" s="352">
        <f>IF($S$326=0,0,+$S$321+ROUND(($S$321/($S$326-$S$308)*$S$329),0))</f>
        <v>0</v>
      </c>
      <c r="S114" s="352">
        <f>IF($T$326=0,0,+$T$321+ROUND(($T$321/($T$326-$T$308)*$T$329),0))</f>
        <v>0</v>
      </c>
      <c r="T114" s="352" t="e">
        <f>IF($U$326=0,0,+$U$321+ROUND(($U$321/($U$326-$U$308)*$U$329),0))</f>
        <v>#N/A</v>
      </c>
      <c r="U114" s="667" t="e">
        <f>SUM(Q114:T114)</f>
        <v>#N/A</v>
      </c>
      <c r="V114" s="668" t="e">
        <f>$P$114+$K$114+$U$114</f>
        <v>#N/A</v>
      </c>
      <c r="W114" s="668" t="e">
        <f>IF($B$444=0,0,$V$114/$B$444)</f>
        <v>#N/A</v>
      </c>
      <c r="X114" s="665" t="e">
        <f>$B$444</f>
        <v>#N/A</v>
      </c>
      <c r="Y114" s="360" t="e">
        <f>$C$444</f>
        <v>#N/A</v>
      </c>
      <c r="Z114" s="360">
        <f>IF($K$114&gt;0,+$K$114/$Y$114,0)</f>
        <v>0</v>
      </c>
      <c r="AA114" s="360" t="e">
        <f>IF(($P$114+$U$114)&gt;0,+($P$114+$U$114)/$Y$114,0)</f>
        <v>#N/A</v>
      </c>
      <c r="AB114" s="360" t="e">
        <f>IF($V$114&gt;0,+$V$114/$Y$114,0)</f>
        <v>#N/A</v>
      </c>
      <c r="AC114" s="99"/>
      <c r="AD114" s="100"/>
      <c r="AE114" s="100"/>
      <c r="AF114" s="100"/>
      <c r="AG114" s="100"/>
      <c r="AH114" s="100"/>
      <c r="AI114" s="100"/>
      <c r="AJ114" s="100"/>
      <c r="AK114" s="100"/>
      <c r="AL114" s="100"/>
      <c r="AM114" s="100"/>
      <c r="AN114" s="139" t="e">
        <f>$P$114+$U$114</f>
        <v>#N/A</v>
      </c>
    </row>
    <row r="115" spans="1:40">
      <c r="A115" s="937" t="s">
        <v>416</v>
      </c>
      <c r="B115" s="666">
        <f>'Data Entry - CA2'!B115</f>
        <v>0</v>
      </c>
      <c r="C115" s="666">
        <f>'Data Entry - CA2'!C115</f>
        <v>0</v>
      </c>
      <c r="D115" s="666">
        <f>'Data Entry - CA2'!D115</f>
        <v>0</v>
      </c>
      <c r="E115" s="666">
        <f>'Data Entry - CA2'!E115</f>
        <v>0</v>
      </c>
      <c r="F115" s="666">
        <f>'Data Entry - CA2'!F115</f>
        <v>0</v>
      </c>
      <c r="G115" s="666">
        <f>'Data Entry - CA2'!G115</f>
        <v>0</v>
      </c>
      <c r="H115" s="667">
        <f>SUM(B115:G115)</f>
        <v>0</v>
      </c>
      <c r="I115" s="666">
        <f>'Data Entry - CA2'!I115</f>
        <v>0</v>
      </c>
      <c r="J115" s="666">
        <f>'Data Entry - CA2'!J115</f>
        <v>0</v>
      </c>
      <c r="K115" s="668">
        <f>SUM(H115:J115)</f>
        <v>0</v>
      </c>
      <c r="L115" s="669">
        <f>IF($E$326=0,0,+$E$322+ROUND(($E$322/($E$326-$E$308)*$E$329),0))</f>
        <v>0</v>
      </c>
      <c r="M115" s="669">
        <f>IF($M$326=0,0,+$M$322+ROUND(($M$322/($M$326-$M$308)*$M$329),0))</f>
        <v>0</v>
      </c>
      <c r="N115" s="669">
        <f>IF($N$326=0,0,+$N$322+ROUND(($N$322/($N$326-$N$308)*$N$329),0))</f>
        <v>0</v>
      </c>
      <c r="O115" s="669" t="e">
        <f>IF($O$326=0,0,+$O$322+ROUND(($O$322/($O$326-$O$308)*$O$329),0))</f>
        <v>#N/A</v>
      </c>
      <c r="P115" s="670" t="e">
        <f>SUM(L115:O115)</f>
        <v>#N/A</v>
      </c>
      <c r="Q115" s="352">
        <f>IF($R$326=0,0,+$R$322+ROUND(($R$322/($R$326-$R$308)*$R$329),0))</f>
        <v>0</v>
      </c>
      <c r="R115" s="352">
        <f>IF($S$326=0,0,+$S$322+ROUND(($S$322/($S$326-$S$308)*$S$329),0))</f>
        <v>0</v>
      </c>
      <c r="S115" s="352">
        <f>IF($T$326=0,0,+$T$322+ROUND(($T$322/($T$326-$T$308)*$T$329),0))</f>
        <v>0</v>
      </c>
      <c r="T115" s="352" t="e">
        <f>IF($U$326=0,0,+$U$322+ROUND(($U$322/($U$326-$U$308)*$U$329),0))</f>
        <v>#N/A</v>
      </c>
      <c r="U115" s="667" t="e">
        <f>SUM(Q115:T115)</f>
        <v>#N/A</v>
      </c>
      <c r="V115" s="668" t="e">
        <f>$P$115+$K$115+$U$115</f>
        <v>#N/A</v>
      </c>
      <c r="W115" s="668" t="e">
        <f>IF($B$445=0,0,$V$115/$B$445)</f>
        <v>#N/A</v>
      </c>
      <c r="X115" s="665" t="e">
        <f>$B$445</f>
        <v>#N/A</v>
      </c>
      <c r="Y115" s="360" t="e">
        <f>$C$445</f>
        <v>#N/A</v>
      </c>
      <c r="Z115" s="360">
        <f>IF($K$115&gt;0,+$K$115/$Y$115,0)</f>
        <v>0</v>
      </c>
      <c r="AA115" s="360" t="e">
        <f>IF(($P$115+$U$115)&gt;0,+($P$115+$U$115)/$Y$115,0)</f>
        <v>#N/A</v>
      </c>
      <c r="AB115" s="360" t="e">
        <f>IF($V$115&gt;0,+$V$115/$Y$115,0)</f>
        <v>#N/A</v>
      </c>
      <c r="AC115" s="99"/>
      <c r="AD115" s="100"/>
      <c r="AE115" s="100"/>
      <c r="AF115" s="100"/>
      <c r="AG115" s="100"/>
      <c r="AH115" s="100"/>
      <c r="AI115" s="100"/>
      <c r="AJ115" s="100"/>
      <c r="AK115" s="100"/>
      <c r="AL115" s="100"/>
      <c r="AM115" s="100"/>
      <c r="AN115" s="139" t="e">
        <f>$P$115+$U$115</f>
        <v>#N/A</v>
      </c>
    </row>
    <row r="116" spans="1:40" ht="15.75">
      <c r="A116" s="103"/>
      <c r="B116" s="672"/>
      <c r="C116" s="672"/>
      <c r="D116" s="672"/>
      <c r="E116" s="672"/>
      <c r="F116" s="672"/>
      <c r="G116" s="672"/>
      <c r="H116" s="672"/>
      <c r="I116" s="672"/>
      <c r="J116" s="672"/>
      <c r="K116" s="308"/>
      <c r="L116" s="673"/>
      <c r="M116" s="673"/>
      <c r="N116" s="673"/>
      <c r="O116" s="673"/>
      <c r="P116" s="673"/>
      <c r="Q116" s="674"/>
      <c r="R116" s="674"/>
      <c r="S116" s="674"/>
      <c r="T116" s="674"/>
      <c r="U116" s="674"/>
      <c r="V116" s="675"/>
      <c r="W116" s="676"/>
      <c r="X116" s="677"/>
      <c r="Y116" s="678" t="str">
        <f>$C$446</f>
        <v xml:space="preserve"> </v>
      </c>
      <c r="Z116" s="679"/>
      <c r="AA116" s="679"/>
      <c r="AB116" s="679"/>
      <c r="AC116" s="99"/>
      <c r="AD116" s="100"/>
      <c r="AE116" s="100"/>
      <c r="AF116" s="100"/>
      <c r="AG116" s="100"/>
      <c r="AH116" s="100"/>
      <c r="AI116" s="100"/>
      <c r="AJ116" s="100"/>
      <c r="AK116" s="100"/>
      <c r="AL116" s="100"/>
      <c r="AM116" s="100"/>
      <c r="AN116" s="100"/>
    </row>
    <row r="117" spans="1:40" ht="15.75">
      <c r="A117" s="883" t="s">
        <v>63</v>
      </c>
      <c r="B117" s="686">
        <f>SUM(B112:B115)</f>
        <v>0</v>
      </c>
      <c r="C117" s="686">
        <f>SUM(C112:C115)</f>
        <v>0</v>
      </c>
      <c r="D117" s="686">
        <f t="shared" ref="D117:V117" si="39">SUM(D112:D115)</f>
        <v>0</v>
      </c>
      <c r="E117" s="686">
        <f t="shared" si="39"/>
        <v>0</v>
      </c>
      <c r="F117" s="686">
        <f t="shared" si="39"/>
        <v>0</v>
      </c>
      <c r="G117" s="686">
        <f t="shared" si="39"/>
        <v>0</v>
      </c>
      <c r="H117" s="686">
        <f t="shared" si="39"/>
        <v>0</v>
      </c>
      <c r="I117" s="686">
        <f t="shared" si="39"/>
        <v>0</v>
      </c>
      <c r="J117" s="686">
        <f t="shared" si="39"/>
        <v>0</v>
      </c>
      <c r="K117" s="686">
        <f t="shared" si="39"/>
        <v>0</v>
      </c>
      <c r="L117" s="688">
        <f t="shared" si="39"/>
        <v>0</v>
      </c>
      <c r="M117" s="688">
        <f t="shared" si="39"/>
        <v>0</v>
      </c>
      <c r="N117" s="688">
        <f t="shared" si="39"/>
        <v>0</v>
      </c>
      <c r="O117" s="688" t="e">
        <f t="shared" si="39"/>
        <v>#N/A</v>
      </c>
      <c r="P117" s="688" t="e">
        <f t="shared" si="39"/>
        <v>#N/A</v>
      </c>
      <c r="Q117" s="686">
        <f t="shared" si="39"/>
        <v>0</v>
      </c>
      <c r="R117" s="686">
        <f t="shared" si="39"/>
        <v>0</v>
      </c>
      <c r="S117" s="686">
        <f t="shared" si="39"/>
        <v>0</v>
      </c>
      <c r="T117" s="686" t="e">
        <f t="shared" si="39"/>
        <v>#N/A</v>
      </c>
      <c r="U117" s="686" t="e">
        <f t="shared" si="39"/>
        <v>#N/A</v>
      </c>
      <c r="V117" s="686" t="e">
        <f t="shared" si="39"/>
        <v>#N/A</v>
      </c>
      <c r="W117" s="668" t="e">
        <f>IF($B$447=0,0,$V$117/$B$447)</f>
        <v>#N/A</v>
      </c>
      <c r="X117" s="665" t="e">
        <f>$B$447</f>
        <v>#N/A</v>
      </c>
      <c r="Y117" s="360" t="e">
        <f>$C$447</f>
        <v>#N/A</v>
      </c>
      <c r="Z117" s="360">
        <f>IF($K$117&gt;0,+$K$117/$Y$117,0)</f>
        <v>0</v>
      </c>
      <c r="AA117" s="360" t="e">
        <f>IF(($P$117+$U$117)&gt;0,+($P$117+$U$117)/$Y$117,0)</f>
        <v>#N/A</v>
      </c>
      <c r="AB117" s="360" t="e">
        <f>IF($V$117&gt;0,+$V$117/$Y$117,0)</f>
        <v>#N/A</v>
      </c>
      <c r="AC117" s="99"/>
      <c r="AD117" s="100"/>
      <c r="AE117" s="100"/>
      <c r="AF117" s="100"/>
      <c r="AG117" s="100"/>
      <c r="AH117" s="100"/>
      <c r="AI117" s="100"/>
      <c r="AJ117" s="100"/>
      <c r="AK117" s="100"/>
      <c r="AL117" s="100"/>
      <c r="AM117" s="100"/>
      <c r="AN117" s="139" t="e">
        <f>$P$117+$U$117</f>
        <v>#N/A</v>
      </c>
    </row>
    <row r="118" spans="1:40" ht="15.75">
      <c r="A118" s="103"/>
      <c r="B118" s="672"/>
      <c r="C118" s="672"/>
      <c r="D118" s="672"/>
      <c r="E118" s="672"/>
      <c r="F118" s="672"/>
      <c r="G118" s="672"/>
      <c r="H118" s="672"/>
      <c r="I118" s="672"/>
      <c r="J118" s="672"/>
      <c r="K118" s="308"/>
      <c r="L118" s="673"/>
      <c r="M118" s="673"/>
      <c r="N118" s="673"/>
      <c r="O118" s="673"/>
      <c r="P118" s="673"/>
      <c r="Q118" s="674"/>
      <c r="R118" s="674"/>
      <c r="S118" s="674"/>
      <c r="T118" s="674"/>
      <c r="U118" s="674"/>
      <c r="V118" s="675"/>
      <c r="W118" s="676"/>
      <c r="X118" s="677" t="str">
        <f>$B$448</f>
        <v xml:space="preserve"> </v>
      </c>
      <c r="Y118" s="678"/>
      <c r="Z118" s="679"/>
      <c r="AA118" s="679"/>
      <c r="AB118" s="679"/>
      <c r="AC118" s="99"/>
      <c r="AD118" s="100"/>
      <c r="AE118" s="100"/>
      <c r="AF118" s="100"/>
      <c r="AG118" s="100"/>
      <c r="AH118" s="100"/>
      <c r="AI118" s="100"/>
      <c r="AJ118" s="100"/>
      <c r="AK118" s="100"/>
      <c r="AL118" s="100"/>
      <c r="AM118" s="100"/>
      <c r="AN118" s="100"/>
    </row>
    <row r="119" spans="1:40" ht="16.5" thickBot="1">
      <c r="A119" s="103" t="s">
        <v>417</v>
      </c>
      <c r="B119" s="705">
        <f t="shared" ref="B119:V119" si="40">B34+B63+B74+B79+B90+B95+B101+B109+B117</f>
        <v>0</v>
      </c>
      <c r="C119" s="705">
        <f t="shared" si="40"/>
        <v>0</v>
      </c>
      <c r="D119" s="705">
        <f t="shared" si="40"/>
        <v>0</v>
      </c>
      <c r="E119" s="705">
        <f t="shared" si="40"/>
        <v>0</v>
      </c>
      <c r="F119" s="705">
        <f t="shared" si="40"/>
        <v>0</v>
      </c>
      <c r="G119" s="705">
        <f t="shared" si="40"/>
        <v>0</v>
      </c>
      <c r="H119" s="705">
        <f t="shared" si="40"/>
        <v>0</v>
      </c>
      <c r="I119" s="705">
        <f t="shared" si="40"/>
        <v>0</v>
      </c>
      <c r="J119" s="705">
        <f t="shared" si="40"/>
        <v>0</v>
      </c>
      <c r="K119" s="705">
        <f t="shared" si="40"/>
        <v>0</v>
      </c>
      <c r="L119" s="705" t="e">
        <f t="shared" si="40"/>
        <v>#N/A</v>
      </c>
      <c r="M119" s="705" t="e">
        <f t="shared" si="40"/>
        <v>#N/A</v>
      </c>
      <c r="N119" s="705" t="e">
        <f t="shared" si="40"/>
        <v>#N/A</v>
      </c>
      <c r="O119" s="705" t="e">
        <f t="shared" si="40"/>
        <v>#N/A</v>
      </c>
      <c r="P119" s="705" t="e">
        <f t="shared" si="40"/>
        <v>#N/A</v>
      </c>
      <c r="Q119" s="705" t="e">
        <f t="shared" si="40"/>
        <v>#N/A</v>
      </c>
      <c r="R119" s="705" t="e">
        <f t="shared" si="40"/>
        <v>#N/A</v>
      </c>
      <c r="S119" s="705" t="e">
        <f t="shared" si="40"/>
        <v>#N/A</v>
      </c>
      <c r="T119" s="705" t="e">
        <f t="shared" si="40"/>
        <v>#N/A</v>
      </c>
      <c r="U119" s="705" t="e">
        <f t="shared" si="40"/>
        <v>#N/A</v>
      </c>
      <c r="V119" s="705" t="e">
        <f t="shared" si="40"/>
        <v>#N/A</v>
      </c>
      <c r="W119" s="706" t="e">
        <f>IF($B$449=0,0,$V$119/$B$449)</f>
        <v>#N/A</v>
      </c>
      <c r="X119" s="707" t="e">
        <f>$B$449</f>
        <v>#N/A</v>
      </c>
      <c r="Y119" s="708" t="e">
        <f>$C$449</f>
        <v>#N/A</v>
      </c>
      <c r="Z119" s="708">
        <f>IF($K$119&gt;0,+$K$119/$Y$119,0)</f>
        <v>0</v>
      </c>
      <c r="AA119" s="708" t="e">
        <f>IF(($P$119+$U$119)&gt;0,+($P$119+$U$119)/$Y$119,0)</f>
        <v>#N/A</v>
      </c>
      <c r="AB119" s="708" t="e">
        <f>IF($V$119&gt;0,+$V$119/$Y$119,0)</f>
        <v>#N/A</v>
      </c>
      <c r="AC119" s="99"/>
      <c r="AD119" s="100"/>
      <c r="AE119" s="100"/>
      <c r="AF119" s="100"/>
      <c r="AG119" s="100"/>
      <c r="AH119" s="100"/>
      <c r="AI119" s="100"/>
      <c r="AJ119" s="100"/>
      <c r="AK119" s="100"/>
      <c r="AL119" s="100"/>
      <c r="AM119" s="100"/>
      <c r="AN119" s="100"/>
    </row>
    <row r="120" spans="1:40" ht="16.5" thickTop="1">
      <c r="A120" s="125" t="s">
        <v>65</v>
      </c>
      <c r="B120" s="92"/>
      <c r="C120" s="147"/>
      <c r="D120" s="147"/>
      <c r="E120" s="147"/>
      <c r="F120" s="147"/>
      <c r="G120" s="147"/>
      <c r="H120" s="147"/>
      <c r="I120" s="147"/>
      <c r="J120" s="147"/>
      <c r="K120" s="148" t="s">
        <v>141</v>
      </c>
      <c r="L120" s="147"/>
      <c r="M120" s="147"/>
      <c r="N120" s="149"/>
      <c r="O120" s="147"/>
      <c r="P120" s="147"/>
      <c r="Q120" s="147"/>
      <c r="R120" s="147"/>
      <c r="S120" s="147"/>
      <c r="T120" s="147"/>
      <c r="U120" s="147"/>
      <c r="V120" s="150">
        <f>$N$205</f>
        <v>0</v>
      </c>
      <c r="W120" s="126"/>
      <c r="X120" s="149"/>
      <c r="Y120" s="151"/>
      <c r="Z120" s="152"/>
      <c r="AA120" s="152"/>
      <c r="AB120" s="152"/>
      <c r="AC120" s="100"/>
      <c r="AD120" s="100"/>
      <c r="AE120" s="100"/>
      <c r="AF120" s="100"/>
      <c r="AG120" s="100"/>
      <c r="AH120" s="100"/>
      <c r="AI120" s="100"/>
      <c r="AJ120" s="100"/>
      <c r="AK120" s="100"/>
      <c r="AL120" s="100"/>
      <c r="AM120" s="100"/>
      <c r="AN120" s="100"/>
    </row>
    <row r="121" spans="1:40" ht="15.75">
      <c r="A121" s="103" t="s">
        <v>66</v>
      </c>
      <c r="B121" s="99"/>
      <c r="C121" s="100"/>
      <c r="D121" s="100"/>
      <c r="E121" s="100"/>
      <c r="F121" s="100"/>
      <c r="G121" s="100"/>
      <c r="H121" s="100"/>
      <c r="I121" s="100"/>
      <c r="J121" s="100"/>
      <c r="K121" s="100"/>
      <c r="L121" s="139"/>
      <c r="M121" s="139" t="s">
        <v>141</v>
      </c>
      <c r="N121" s="100"/>
      <c r="O121" s="100"/>
      <c r="P121" s="100"/>
      <c r="Q121" s="100"/>
      <c r="R121" s="100"/>
      <c r="S121" s="100"/>
      <c r="T121" s="100"/>
      <c r="U121" s="100"/>
      <c r="V121" s="153" t="e">
        <f>SUM(V119:V120)</f>
        <v>#N/A</v>
      </c>
      <c r="W121" s="129"/>
      <c r="X121" s="139"/>
      <c r="Y121" s="154"/>
      <c r="Z121" s="155"/>
      <c r="AA121" s="155"/>
      <c r="AB121" s="155"/>
      <c r="AC121" s="100"/>
      <c r="AD121" s="100"/>
      <c r="AE121" s="100"/>
      <c r="AF121" s="100"/>
      <c r="AG121" s="100"/>
      <c r="AH121" s="100"/>
      <c r="AI121" s="100"/>
      <c r="AJ121" s="100"/>
      <c r="AK121" s="100"/>
      <c r="AL121" s="100"/>
      <c r="AM121" s="100"/>
      <c r="AN121" s="100"/>
    </row>
    <row r="122" spans="1:40">
      <c r="A122" s="156" t="s">
        <v>67</v>
      </c>
      <c r="B122" s="157" t="s">
        <v>142</v>
      </c>
      <c r="C122" s="157" t="s">
        <v>152</v>
      </c>
      <c r="D122" s="157" t="s">
        <v>160</v>
      </c>
      <c r="E122" s="157" t="s">
        <v>168</v>
      </c>
      <c r="F122" s="157" t="s">
        <v>175</v>
      </c>
      <c r="G122" s="157" t="s">
        <v>178</v>
      </c>
      <c r="H122" s="157" t="s">
        <v>183</v>
      </c>
      <c r="I122" s="157" t="s">
        <v>186</v>
      </c>
      <c r="J122" s="157" t="s">
        <v>190</v>
      </c>
      <c r="K122" s="157" t="s">
        <v>193</v>
      </c>
      <c r="L122" s="157" t="s">
        <v>210</v>
      </c>
      <c r="M122" s="157" t="s">
        <v>220</v>
      </c>
      <c r="N122" s="157" t="s">
        <v>224</v>
      </c>
      <c r="O122" s="157" t="s">
        <v>230</v>
      </c>
      <c r="P122" s="157" t="s">
        <v>234</v>
      </c>
      <c r="Q122" s="157" t="s">
        <v>238</v>
      </c>
      <c r="R122" s="157" t="s">
        <v>239</v>
      </c>
      <c r="S122" s="157" t="s">
        <v>240</v>
      </c>
      <c r="T122" s="157" t="s">
        <v>241</v>
      </c>
      <c r="U122" s="157" t="s">
        <v>252</v>
      </c>
      <c r="V122" s="156" t="s">
        <v>256</v>
      </c>
      <c r="W122" s="157" t="s">
        <v>259</v>
      </c>
      <c r="X122" s="157" t="s">
        <v>161</v>
      </c>
      <c r="Y122" s="158" t="s">
        <v>274</v>
      </c>
      <c r="Z122" s="158" t="s">
        <v>275</v>
      </c>
      <c r="AA122" s="158" t="s">
        <v>276</v>
      </c>
      <c r="AB122" s="158" t="s">
        <v>277</v>
      </c>
      <c r="AC122" s="100"/>
      <c r="AD122" s="100"/>
      <c r="AE122" s="100"/>
      <c r="AF122" s="100"/>
      <c r="AG122" s="100"/>
      <c r="AH122" s="100"/>
      <c r="AI122" s="100"/>
      <c r="AJ122" s="100"/>
      <c r="AK122" s="100"/>
      <c r="AL122" s="100"/>
      <c r="AM122" s="100"/>
      <c r="AN122" s="100"/>
    </row>
    <row r="123" spans="1:40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  <c r="W123" s="100"/>
      <c r="X123" s="100"/>
      <c r="Y123" s="100"/>
      <c r="Z123" s="100"/>
      <c r="AA123" s="100"/>
      <c r="AB123" s="100"/>
      <c r="AC123" s="100"/>
      <c r="AD123" s="100"/>
      <c r="AE123" s="100"/>
      <c r="AF123" s="100"/>
      <c r="AG123" s="100"/>
      <c r="AH123" s="100"/>
      <c r="AI123" s="100"/>
      <c r="AJ123" s="100"/>
      <c r="AK123" s="100"/>
      <c r="AL123" s="100"/>
      <c r="AM123" s="100"/>
      <c r="AN123" s="100"/>
    </row>
    <row r="124" spans="1:40">
      <c r="A124" s="100"/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0"/>
      <c r="U124" s="139"/>
      <c r="V124" s="139"/>
      <c r="W124" s="139"/>
      <c r="X124" s="100"/>
      <c r="Y124" s="100"/>
      <c r="Z124" s="100"/>
      <c r="AA124" s="100"/>
      <c r="AB124" s="100"/>
      <c r="AC124" s="100"/>
      <c r="AD124" s="100"/>
      <c r="AE124" s="100"/>
      <c r="AF124" s="100"/>
      <c r="AG124" s="100"/>
      <c r="AH124" s="100"/>
      <c r="AI124" s="100"/>
      <c r="AJ124" s="100"/>
      <c r="AK124" s="100"/>
      <c r="AL124" s="100"/>
      <c r="AM124" s="100"/>
      <c r="AN124" s="100"/>
    </row>
    <row r="125" spans="1:40">
      <c r="A125" s="100"/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  <c r="L125" s="100"/>
      <c r="M125" s="100"/>
      <c r="N125" s="100"/>
      <c r="O125" s="100"/>
      <c r="P125" s="100"/>
      <c r="Q125" s="100"/>
      <c r="R125" s="100"/>
      <c r="S125" s="100"/>
      <c r="T125" s="100"/>
      <c r="U125" s="100"/>
      <c r="V125" s="100"/>
      <c r="W125" s="100"/>
      <c r="X125" s="100"/>
      <c r="Y125" s="100"/>
      <c r="Z125" s="100"/>
      <c r="AA125" s="100"/>
      <c r="AB125" s="100"/>
      <c r="AC125" s="100"/>
      <c r="AD125" s="100"/>
      <c r="AE125" s="100"/>
      <c r="AF125" s="100"/>
      <c r="AG125" s="100"/>
      <c r="AH125" s="100"/>
      <c r="AI125" s="100"/>
      <c r="AJ125" s="100"/>
      <c r="AK125" s="100"/>
      <c r="AL125" s="100"/>
      <c r="AM125" s="100"/>
      <c r="AN125" s="100"/>
    </row>
    <row r="126" spans="1:40" ht="16.5" thickTop="1">
      <c r="A126" s="301"/>
      <c r="B126" s="125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147"/>
      <c r="N126" s="147"/>
      <c r="O126" s="159">
        <v>1</v>
      </c>
      <c r="P126" s="100"/>
      <c r="Q126" s="100"/>
      <c r="R126" s="100"/>
      <c r="S126" s="100"/>
      <c r="T126" s="100" t="s">
        <v>141</v>
      </c>
      <c r="U126" s="139" t="s">
        <v>141</v>
      </c>
      <c r="V126" s="100"/>
      <c r="W126" s="100"/>
      <c r="X126" s="100"/>
      <c r="Y126" s="100"/>
      <c r="Z126" s="100"/>
      <c r="AA126" s="100"/>
      <c r="AB126" s="100"/>
      <c r="AC126" s="100"/>
      <c r="AD126" s="100"/>
      <c r="AE126" s="100"/>
      <c r="AF126" s="100"/>
      <c r="AG126" s="100"/>
      <c r="AH126" s="100"/>
      <c r="AI126" s="100"/>
      <c r="AJ126" s="100"/>
      <c r="AK126" s="100"/>
      <c r="AL126" s="100"/>
      <c r="AM126" s="100"/>
      <c r="AN126" s="100"/>
    </row>
    <row r="127" spans="1:40" ht="15.75">
      <c r="A127" s="302" t="str">
        <f>A2</f>
        <v>Select College Name</v>
      </c>
      <c r="B127" s="103" t="s">
        <v>143</v>
      </c>
      <c r="C127" s="160"/>
      <c r="D127" s="160"/>
      <c r="E127" s="160"/>
      <c r="F127" s="160"/>
      <c r="G127" s="160"/>
      <c r="H127" s="160"/>
      <c r="I127" s="160"/>
      <c r="J127" s="160"/>
      <c r="K127" s="160"/>
      <c r="L127" s="160" t="s">
        <v>211</v>
      </c>
      <c r="M127" s="161"/>
      <c r="N127" s="161"/>
      <c r="O127" s="159">
        <v>2</v>
      </c>
      <c r="P127" s="100"/>
      <c r="Q127" s="100"/>
      <c r="R127" s="100"/>
      <c r="S127" s="100"/>
      <c r="T127" s="100"/>
      <c r="U127" s="139"/>
      <c r="V127" s="100"/>
      <c r="W127" s="100"/>
      <c r="X127" s="100"/>
      <c r="Y127" s="100"/>
      <c r="Z127" s="100"/>
      <c r="AA127" s="100"/>
      <c r="AB127" s="100"/>
      <c r="AC127" s="100"/>
      <c r="AD127" s="100"/>
      <c r="AE127" s="100"/>
      <c r="AF127" s="100"/>
      <c r="AG127" s="100"/>
      <c r="AH127" s="100"/>
      <c r="AI127" s="100"/>
      <c r="AJ127" s="100"/>
      <c r="AK127" s="100"/>
      <c r="AL127" s="100"/>
      <c r="AM127" s="100"/>
      <c r="AN127" s="100"/>
    </row>
    <row r="128" spans="1:40" ht="15.75">
      <c r="A128" s="303" t="str">
        <f>$A$3</f>
        <v>2019-20 COST ANALYSIS</v>
      </c>
      <c r="B128" s="112" t="s">
        <v>138</v>
      </c>
      <c r="C128" s="113"/>
      <c r="D128" s="113"/>
      <c r="E128" s="113"/>
      <c r="F128" s="113"/>
      <c r="G128" s="113"/>
      <c r="H128" s="113"/>
      <c r="I128" s="114"/>
      <c r="J128" s="114"/>
      <c r="K128" s="112"/>
      <c r="L128" s="112" t="s">
        <v>212</v>
      </c>
      <c r="M128" s="162"/>
      <c r="N128" s="113"/>
      <c r="O128" s="159">
        <v>3</v>
      </c>
      <c r="P128" s="100"/>
      <c r="Q128" s="100"/>
      <c r="R128" s="100"/>
      <c r="S128" s="100"/>
      <c r="T128" s="100"/>
      <c r="U128" s="100"/>
      <c r="V128" s="100"/>
      <c r="W128" s="100"/>
      <c r="X128" s="100"/>
      <c r="Y128" s="100"/>
      <c r="Z128" s="100"/>
      <c r="AA128" s="100"/>
      <c r="AB128" s="100"/>
      <c r="AC128" s="100"/>
      <c r="AD128" s="100"/>
      <c r="AE128" s="100"/>
      <c r="AF128" s="100"/>
      <c r="AG128" s="100"/>
      <c r="AH128" s="100"/>
      <c r="AI128" s="100"/>
      <c r="AJ128" s="100"/>
      <c r="AK128" s="100"/>
      <c r="AL128" s="100"/>
      <c r="AM128" s="100"/>
      <c r="AN128" s="100"/>
    </row>
    <row r="129" spans="1:40" ht="15.75">
      <c r="A129" s="302" t="s">
        <v>0</v>
      </c>
      <c r="B129" s="112" t="s">
        <v>139</v>
      </c>
      <c r="C129" s="113"/>
      <c r="D129" s="120" t="s">
        <v>159</v>
      </c>
      <c r="E129" s="113"/>
      <c r="F129" s="120" t="s">
        <v>174</v>
      </c>
      <c r="G129" s="113"/>
      <c r="H129" s="115" t="s">
        <v>136</v>
      </c>
      <c r="I129" s="102" t="s">
        <v>184</v>
      </c>
      <c r="J129" s="102" t="s">
        <v>189</v>
      </c>
      <c r="K129" s="102" t="s">
        <v>136</v>
      </c>
      <c r="L129" s="116" t="s">
        <v>213</v>
      </c>
      <c r="M129" s="119" t="s">
        <v>221</v>
      </c>
      <c r="N129" s="124" t="s">
        <v>225</v>
      </c>
      <c r="O129" s="159">
        <v>4</v>
      </c>
      <c r="P129" s="100"/>
      <c r="Q129" s="100"/>
      <c r="R129" s="100"/>
      <c r="S129" s="100"/>
      <c r="T129" s="100"/>
      <c r="U129" s="100" t="s">
        <v>141</v>
      </c>
      <c r="V129" s="100"/>
      <c r="W129" s="100"/>
      <c r="X129" s="100"/>
      <c r="Y129" s="100"/>
      <c r="Z129" s="100"/>
      <c r="AA129" s="100"/>
      <c r="AB129" s="100"/>
      <c r="AC129" s="100"/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0"/>
      <c r="AN129" s="100"/>
    </row>
    <row r="130" spans="1:40" ht="15.75">
      <c r="A130" s="302" t="str">
        <f>A5</f>
        <v>Information Classification Structure (ICS Code)</v>
      </c>
      <c r="B130" s="115" t="s">
        <v>140</v>
      </c>
      <c r="C130" s="124" t="s">
        <v>151</v>
      </c>
      <c r="D130" s="124" t="s">
        <v>140</v>
      </c>
      <c r="E130" s="124" t="s">
        <v>151</v>
      </c>
      <c r="F130" s="124" t="s">
        <v>140</v>
      </c>
      <c r="G130" s="124" t="s">
        <v>151</v>
      </c>
      <c r="H130" s="102" t="s">
        <v>182</v>
      </c>
      <c r="I130" s="102" t="s">
        <v>185</v>
      </c>
      <c r="J130" s="102" t="s">
        <v>185</v>
      </c>
      <c r="K130" s="102" t="s">
        <v>194</v>
      </c>
      <c r="L130" s="121" t="s">
        <v>214</v>
      </c>
      <c r="M130" s="123" t="s">
        <v>214</v>
      </c>
      <c r="N130" s="110" t="s">
        <v>226</v>
      </c>
      <c r="O130" s="159">
        <v>5</v>
      </c>
      <c r="P130" s="100"/>
      <c r="Q130" s="100"/>
      <c r="R130" s="100"/>
      <c r="S130" s="100"/>
      <c r="T130" s="100"/>
      <c r="U130" s="100" t="s">
        <v>141</v>
      </c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</row>
    <row r="131" spans="1:40" ht="9.9499999999999993" customHeight="1">
      <c r="A131" s="304"/>
      <c r="B131" s="709"/>
      <c r="C131" s="709"/>
      <c r="D131" s="351"/>
      <c r="E131" s="351"/>
      <c r="F131" s="351"/>
      <c r="G131" s="351"/>
      <c r="H131" s="351"/>
      <c r="I131" s="351"/>
      <c r="J131" s="351"/>
      <c r="K131" s="314"/>
      <c r="L131" s="661"/>
      <c r="M131" s="351"/>
      <c r="N131" s="304"/>
      <c r="O131" s="159">
        <v>6</v>
      </c>
      <c r="P131" s="100"/>
      <c r="Q131" s="100"/>
      <c r="R131" s="100"/>
      <c r="S131" s="100"/>
      <c r="T131" s="100"/>
      <c r="U131" s="100"/>
      <c r="V131" s="100"/>
      <c r="W131" s="100"/>
      <c r="X131" s="100"/>
      <c r="Y131" s="100"/>
      <c r="Z131" s="100"/>
      <c r="AA131" s="100"/>
      <c r="AB131" s="100"/>
      <c r="AC131" s="100"/>
      <c r="AD131" s="100"/>
      <c r="AE131" s="100"/>
      <c r="AF131" s="100"/>
      <c r="AG131" s="100"/>
      <c r="AH131" s="100"/>
      <c r="AI131" s="100"/>
      <c r="AJ131" s="100"/>
      <c r="AK131" s="100"/>
      <c r="AL131" s="100"/>
      <c r="AM131" s="100"/>
      <c r="AN131" s="100"/>
    </row>
    <row r="132" spans="1:40" ht="15.75">
      <c r="A132" s="305" t="s">
        <v>68</v>
      </c>
      <c r="B132" s="710"/>
      <c r="C132" s="710"/>
      <c r="D132" s="352"/>
      <c r="E132" s="352"/>
      <c r="F132" s="352"/>
      <c r="G132" s="352"/>
      <c r="H132" s="352"/>
      <c r="I132" s="352"/>
      <c r="J132" s="352"/>
      <c r="K132" s="315"/>
      <c r="L132" s="663"/>
      <c r="M132" s="664"/>
      <c r="N132" s="201"/>
      <c r="O132" s="159">
        <v>7</v>
      </c>
      <c r="P132" s="100"/>
      <c r="Q132" s="100"/>
      <c r="R132" s="100"/>
      <c r="S132" s="100"/>
      <c r="T132" s="100"/>
      <c r="U132" s="100"/>
      <c r="V132" s="100"/>
      <c r="W132" s="100"/>
      <c r="X132" s="100"/>
      <c r="Y132" s="100"/>
      <c r="Z132" s="100"/>
      <c r="AA132" s="100"/>
      <c r="AB132" s="100"/>
      <c r="AC132" s="100"/>
      <c r="AD132" s="100"/>
      <c r="AE132" s="100"/>
      <c r="AF132" s="100"/>
      <c r="AG132" s="100"/>
      <c r="AH132" s="100"/>
      <c r="AI132" s="100"/>
      <c r="AJ132" s="100"/>
      <c r="AK132" s="100"/>
      <c r="AL132" s="100"/>
      <c r="AM132" s="100"/>
      <c r="AN132" s="100"/>
    </row>
    <row r="133" spans="1:40">
      <c r="A133" s="935" t="s">
        <v>365</v>
      </c>
      <c r="B133" s="711"/>
      <c r="C133" s="711"/>
      <c r="D133" s="666">
        <f>'Data Entry - CA2'!D133</f>
        <v>0</v>
      </c>
      <c r="E133" s="666">
        <f>'Data Entry - CA2'!E133</f>
        <v>0</v>
      </c>
      <c r="F133" s="666">
        <f>'Data Entry - CA2'!F133</f>
        <v>0</v>
      </c>
      <c r="G133" s="666">
        <f>'Data Entry - CA2'!G133</f>
        <v>0</v>
      </c>
      <c r="H133" s="667">
        <f>SUM(D133:G133)</f>
        <v>0</v>
      </c>
      <c r="I133" s="666">
        <f>'Data Entry - CA2'!I133</f>
        <v>0</v>
      </c>
      <c r="J133" s="666">
        <f>'Data Entry - CA2'!J133</f>
        <v>0</v>
      </c>
      <c r="K133" s="668">
        <f>SUM(H133:J133)</f>
        <v>0</v>
      </c>
      <c r="L133" s="712" t="s">
        <v>161</v>
      </c>
      <c r="M133" s="713" t="s">
        <v>161</v>
      </c>
      <c r="N133" s="668">
        <f>$K$133</f>
        <v>0</v>
      </c>
      <c r="O133" s="159">
        <v>8</v>
      </c>
      <c r="P133" s="100"/>
      <c r="Q133" s="100"/>
      <c r="R133" s="100"/>
      <c r="S133" s="100"/>
      <c r="T133" s="100"/>
      <c r="U133" s="100"/>
      <c r="V133" s="100"/>
      <c r="W133" s="100"/>
      <c r="X133" s="100"/>
      <c r="Y133" s="100"/>
      <c r="Z133" s="100"/>
      <c r="AA133" s="100"/>
      <c r="AB133" s="100"/>
      <c r="AC133" s="100"/>
      <c r="AD133" s="100"/>
      <c r="AE133" s="100"/>
      <c r="AF133" s="100"/>
      <c r="AG133" s="100"/>
      <c r="AH133" s="100"/>
      <c r="AI133" s="100"/>
      <c r="AJ133" s="100"/>
      <c r="AK133" s="100"/>
      <c r="AL133" s="100"/>
      <c r="AM133" s="100"/>
      <c r="AN133" s="100"/>
    </row>
    <row r="134" spans="1:40">
      <c r="A134" s="935" t="s">
        <v>366</v>
      </c>
      <c r="B134" s="711"/>
      <c r="C134" s="711"/>
      <c r="D134" s="666">
        <f>'Data Entry - CA2'!D134</f>
        <v>0</v>
      </c>
      <c r="E134" s="666">
        <f>'Data Entry - CA2'!E134</f>
        <v>0</v>
      </c>
      <c r="F134" s="666">
        <f>'Data Entry - CA2'!F134</f>
        <v>0</v>
      </c>
      <c r="G134" s="666">
        <f>'Data Entry - CA2'!G134</f>
        <v>0</v>
      </c>
      <c r="H134" s="667">
        <f>SUM(D134:G134)</f>
        <v>0</v>
      </c>
      <c r="I134" s="666">
        <f>'Data Entry - CA2'!I134</f>
        <v>0</v>
      </c>
      <c r="J134" s="666">
        <f>'Data Entry - CA2'!J134</f>
        <v>0</v>
      </c>
      <c r="K134" s="668">
        <f>SUM(H134:J134)</f>
        <v>0</v>
      </c>
      <c r="L134" s="712" t="s">
        <v>161</v>
      </c>
      <c r="M134" s="713" t="s">
        <v>161</v>
      </c>
      <c r="N134" s="668">
        <f>$K$134</f>
        <v>0</v>
      </c>
      <c r="O134" s="159">
        <v>9</v>
      </c>
      <c r="P134" s="100"/>
      <c r="Q134" s="100"/>
      <c r="R134" s="100"/>
      <c r="S134" s="100"/>
      <c r="T134" s="100"/>
      <c r="U134" s="100"/>
      <c r="V134" s="100"/>
      <c r="W134" s="100"/>
      <c r="X134" s="100"/>
      <c r="Y134" s="100"/>
      <c r="Z134" s="100"/>
      <c r="AA134" s="100"/>
      <c r="AB134" s="100"/>
      <c r="AC134" s="100"/>
      <c r="AD134" s="100"/>
      <c r="AE134" s="100"/>
      <c r="AF134" s="100"/>
      <c r="AG134" s="100"/>
      <c r="AH134" s="100"/>
      <c r="AI134" s="100"/>
      <c r="AJ134" s="100"/>
      <c r="AK134" s="100"/>
      <c r="AL134" s="100"/>
      <c r="AM134" s="100"/>
      <c r="AN134" s="100"/>
    </row>
    <row r="135" spans="1:40" ht="6.95" customHeight="1">
      <c r="A135" s="305"/>
      <c r="B135" s="714"/>
      <c r="C135" s="714"/>
      <c r="D135" s="701"/>
      <c r="E135" s="701"/>
      <c r="F135" s="701"/>
      <c r="G135" s="701"/>
      <c r="H135" s="701"/>
      <c r="I135" s="701"/>
      <c r="J135" s="701"/>
      <c r="K135" s="676"/>
      <c r="L135" s="673"/>
      <c r="M135" s="674"/>
      <c r="N135" s="675"/>
      <c r="O135" s="159">
        <v>10</v>
      </c>
      <c r="P135" s="100"/>
      <c r="Q135" s="100"/>
      <c r="R135" s="100"/>
      <c r="S135" s="100"/>
      <c r="T135" s="100"/>
      <c r="U135" s="100"/>
      <c r="V135" s="100"/>
      <c r="W135" s="100"/>
      <c r="X135" s="100"/>
      <c r="Y135" s="100"/>
      <c r="Z135" s="100"/>
      <c r="AA135" s="100"/>
      <c r="AB135" s="100"/>
      <c r="AC135" s="100"/>
      <c r="AD135" s="100"/>
      <c r="AE135" s="100"/>
      <c r="AF135" s="100"/>
      <c r="AG135" s="100"/>
      <c r="AH135" s="100"/>
      <c r="AI135" s="100"/>
      <c r="AJ135" s="100"/>
      <c r="AK135" s="100"/>
      <c r="AL135" s="100"/>
      <c r="AM135" s="100"/>
      <c r="AN135" s="100"/>
    </row>
    <row r="136" spans="1:40" ht="15.75">
      <c r="A136" s="305" t="s">
        <v>71</v>
      </c>
      <c r="B136" s="711"/>
      <c r="C136" s="711"/>
      <c r="D136" s="686">
        <f t="shared" ref="D136:N136" si="41">SUM(D133:D134)</f>
        <v>0</v>
      </c>
      <c r="E136" s="686">
        <f t="shared" si="41"/>
        <v>0</v>
      </c>
      <c r="F136" s="686">
        <f t="shared" si="41"/>
        <v>0</v>
      </c>
      <c r="G136" s="686">
        <f t="shared" si="41"/>
        <v>0</v>
      </c>
      <c r="H136" s="686">
        <f t="shared" si="41"/>
        <v>0</v>
      </c>
      <c r="I136" s="686">
        <f t="shared" si="41"/>
        <v>0</v>
      </c>
      <c r="J136" s="686">
        <f t="shared" si="41"/>
        <v>0</v>
      </c>
      <c r="K136" s="687">
        <f t="shared" si="41"/>
        <v>0</v>
      </c>
      <c r="L136" s="715">
        <f t="shared" si="41"/>
        <v>0</v>
      </c>
      <c r="M136" s="715">
        <f t="shared" si="41"/>
        <v>0</v>
      </c>
      <c r="N136" s="716">
        <f t="shared" si="41"/>
        <v>0</v>
      </c>
      <c r="O136" s="159">
        <v>11</v>
      </c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0"/>
      <c r="AD136" s="100"/>
      <c r="AE136" s="100"/>
      <c r="AF136" s="100"/>
      <c r="AG136" s="100"/>
      <c r="AH136" s="100"/>
      <c r="AI136" s="100"/>
      <c r="AJ136" s="100"/>
      <c r="AK136" s="100"/>
      <c r="AL136" s="100"/>
      <c r="AM136" s="100"/>
      <c r="AN136" s="100"/>
    </row>
    <row r="137" spans="1:40" ht="9.9499999999999993" customHeight="1">
      <c r="A137" s="306"/>
      <c r="B137" s="717"/>
      <c r="C137" s="717"/>
      <c r="D137" s="701"/>
      <c r="E137" s="701"/>
      <c r="F137" s="701"/>
      <c r="G137" s="701"/>
      <c r="H137" s="701"/>
      <c r="I137" s="701"/>
      <c r="J137" s="701"/>
      <c r="K137" s="676"/>
      <c r="L137" s="673"/>
      <c r="M137" s="674"/>
      <c r="N137" s="675"/>
      <c r="O137" s="159">
        <v>12</v>
      </c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0"/>
      <c r="AD137" s="100"/>
      <c r="AE137" s="100"/>
      <c r="AF137" s="100"/>
      <c r="AG137" s="100"/>
      <c r="AH137" s="100"/>
      <c r="AI137" s="100"/>
      <c r="AJ137" s="100"/>
      <c r="AK137" s="100"/>
      <c r="AL137" s="100"/>
      <c r="AM137" s="100"/>
      <c r="AN137" s="100"/>
    </row>
    <row r="138" spans="1:40" ht="15.75">
      <c r="A138" s="305" t="s">
        <v>72</v>
      </c>
      <c r="B138" s="718"/>
      <c r="C138" s="718"/>
      <c r="D138" s="352"/>
      <c r="E138" s="352"/>
      <c r="F138" s="352"/>
      <c r="G138" s="352"/>
      <c r="H138" s="352"/>
      <c r="I138" s="352"/>
      <c r="J138" s="352"/>
      <c r="K138" s="315"/>
      <c r="L138" s="663"/>
      <c r="M138" s="664"/>
      <c r="N138" s="201"/>
      <c r="O138" s="159">
        <v>13</v>
      </c>
      <c r="P138" s="100"/>
      <c r="Q138" s="100"/>
      <c r="R138" s="100"/>
      <c r="S138" s="100"/>
      <c r="T138" s="100"/>
      <c r="U138" s="100"/>
      <c r="V138" s="100"/>
      <c r="W138" s="100"/>
      <c r="X138" s="100"/>
      <c r="Y138" s="100"/>
      <c r="Z138" s="100"/>
      <c r="AA138" s="100"/>
      <c r="AB138" s="100"/>
      <c r="AC138" s="100"/>
      <c r="AD138" s="100"/>
      <c r="AE138" s="100"/>
      <c r="AF138" s="100"/>
      <c r="AG138" s="100"/>
      <c r="AH138" s="100"/>
      <c r="AI138" s="100"/>
      <c r="AJ138" s="100"/>
      <c r="AK138" s="100"/>
      <c r="AL138" s="100"/>
      <c r="AM138" s="100"/>
      <c r="AN138" s="100"/>
    </row>
    <row r="139" spans="1:40">
      <c r="A139" s="935" t="s">
        <v>358</v>
      </c>
      <c r="B139" s="711"/>
      <c r="C139" s="711"/>
      <c r="D139" s="666">
        <f>'Data Entry - CA2'!D139</f>
        <v>0</v>
      </c>
      <c r="E139" s="666">
        <f>'Data Entry - CA2'!E139</f>
        <v>0</v>
      </c>
      <c r="F139" s="666">
        <f>'Data Entry - CA2'!F139</f>
        <v>0</v>
      </c>
      <c r="G139" s="666">
        <f>'Data Entry - CA2'!G139</f>
        <v>0</v>
      </c>
      <c r="H139" s="667">
        <f t="shared" ref="H139:H145" si="42">SUM(D139:G139)</f>
        <v>0</v>
      </c>
      <c r="I139" s="666">
        <f>'Data Entry - CA2'!I139</f>
        <v>0</v>
      </c>
      <c r="J139" s="666">
        <f>'Data Entry - CA2'!J139</f>
        <v>0</v>
      </c>
      <c r="K139" s="668">
        <f t="shared" ref="K139:K145" si="43">SUM(H139:J139)</f>
        <v>0</v>
      </c>
      <c r="L139" s="719">
        <f>$K$139</f>
        <v>0</v>
      </c>
      <c r="M139" s="358" t="s">
        <v>161</v>
      </c>
      <c r="N139" s="689" t="s">
        <v>161</v>
      </c>
      <c r="O139" s="159">
        <v>14</v>
      </c>
      <c r="P139" s="100"/>
      <c r="Q139" s="100"/>
      <c r="R139" s="100"/>
      <c r="S139" s="100"/>
      <c r="T139" s="100"/>
      <c r="U139" s="100"/>
      <c r="V139" s="100"/>
      <c r="W139" s="100"/>
      <c r="X139" s="100"/>
      <c r="Y139" s="100"/>
      <c r="Z139" s="100"/>
      <c r="AA139" s="100"/>
      <c r="AB139" s="100"/>
      <c r="AC139" s="100"/>
      <c r="AD139" s="100"/>
      <c r="AE139" s="100"/>
      <c r="AF139" s="100"/>
      <c r="AG139" s="100"/>
      <c r="AH139" s="100"/>
      <c r="AI139" s="100"/>
      <c r="AJ139" s="100"/>
      <c r="AK139" s="100"/>
      <c r="AL139" s="100"/>
      <c r="AM139" s="100"/>
      <c r="AN139" s="100"/>
    </row>
    <row r="140" spans="1:40">
      <c r="A140" s="935" t="s">
        <v>359</v>
      </c>
      <c r="B140" s="720"/>
      <c r="C140" s="720"/>
      <c r="D140" s="666">
        <f>'Data Entry - CA2'!D140</f>
        <v>0</v>
      </c>
      <c r="E140" s="666">
        <f>'Data Entry - CA2'!E140</f>
        <v>0</v>
      </c>
      <c r="F140" s="666">
        <f>'Data Entry - CA2'!F140</f>
        <v>0</v>
      </c>
      <c r="G140" s="666">
        <f>'Data Entry - CA2'!G140</f>
        <v>0</v>
      </c>
      <c r="H140" s="667">
        <f t="shared" si="42"/>
        <v>0</v>
      </c>
      <c r="I140" s="666">
        <f>'Data Entry - CA2'!I140</f>
        <v>0</v>
      </c>
      <c r="J140" s="666">
        <f>'Data Entry - CA2'!J140</f>
        <v>0</v>
      </c>
      <c r="K140" s="668">
        <f t="shared" si="43"/>
        <v>0</v>
      </c>
      <c r="L140" s="719" t="s">
        <v>161</v>
      </c>
      <c r="M140" s="352">
        <f>$K$140</f>
        <v>0</v>
      </c>
      <c r="N140" s="689" t="s">
        <v>161</v>
      </c>
      <c r="O140" s="159">
        <v>15</v>
      </c>
      <c r="P140" s="100"/>
      <c r="Q140" s="100"/>
      <c r="R140" s="100"/>
      <c r="S140" s="100"/>
      <c r="T140" s="100"/>
      <c r="U140" s="100"/>
      <c r="V140" s="100"/>
      <c r="W140" s="100"/>
      <c r="X140" s="100"/>
      <c r="Y140" s="100"/>
      <c r="Z140" s="100"/>
      <c r="AA140" s="100"/>
      <c r="AB140" s="100"/>
      <c r="AC140" s="100"/>
      <c r="AD140" s="100"/>
      <c r="AE140" s="100"/>
      <c r="AF140" s="100"/>
      <c r="AG140" s="100"/>
      <c r="AH140" s="100"/>
      <c r="AI140" s="100"/>
      <c r="AJ140" s="100"/>
      <c r="AK140" s="100"/>
      <c r="AL140" s="100"/>
      <c r="AM140" s="100"/>
      <c r="AN140" s="100"/>
    </row>
    <row r="141" spans="1:40">
      <c r="A141" s="935" t="s">
        <v>360</v>
      </c>
      <c r="B141" s="720"/>
      <c r="C141" s="720"/>
      <c r="D141" s="666">
        <f>'Data Entry - CA2'!D141</f>
        <v>0</v>
      </c>
      <c r="E141" s="666">
        <f>'Data Entry - CA2'!E141</f>
        <v>0</v>
      </c>
      <c r="F141" s="666">
        <f>'Data Entry - CA2'!F141</f>
        <v>0</v>
      </c>
      <c r="G141" s="666">
        <f>'Data Entry - CA2'!G141</f>
        <v>0</v>
      </c>
      <c r="H141" s="667">
        <f t="shared" si="42"/>
        <v>0</v>
      </c>
      <c r="I141" s="666">
        <f>'Data Entry - CA2'!I141</f>
        <v>0</v>
      </c>
      <c r="J141" s="666">
        <f>'Data Entry - CA2'!J141</f>
        <v>0</v>
      </c>
      <c r="K141" s="668">
        <f t="shared" si="43"/>
        <v>0</v>
      </c>
      <c r="L141" s="719">
        <f>$K$141</f>
        <v>0</v>
      </c>
      <c r="M141" s="358" t="s">
        <v>161</v>
      </c>
      <c r="N141" s="689" t="s">
        <v>161</v>
      </c>
      <c r="O141" s="159">
        <v>16</v>
      </c>
      <c r="P141" s="100"/>
      <c r="Q141" s="100"/>
      <c r="R141" s="100"/>
      <c r="S141" s="100"/>
      <c r="T141" s="100"/>
      <c r="U141" s="100"/>
      <c r="V141" s="100"/>
      <c r="W141" s="100"/>
      <c r="X141" s="100"/>
      <c r="Y141" s="100"/>
      <c r="Z141" s="100"/>
      <c r="AA141" s="100"/>
      <c r="AB141" s="100"/>
      <c r="AC141" s="100"/>
      <c r="AD141" s="100"/>
      <c r="AE141" s="100"/>
      <c r="AF141" s="100"/>
      <c r="AG141" s="100"/>
      <c r="AH141" s="100"/>
      <c r="AI141" s="100"/>
      <c r="AJ141" s="100"/>
      <c r="AK141" s="100"/>
      <c r="AL141" s="100"/>
      <c r="AM141" s="100"/>
      <c r="AN141" s="100"/>
    </row>
    <row r="142" spans="1:40">
      <c r="A142" s="935" t="s">
        <v>361</v>
      </c>
      <c r="B142" s="720"/>
      <c r="C142" s="720"/>
      <c r="D142" s="666">
        <f>'Data Entry - CA2'!D142</f>
        <v>0</v>
      </c>
      <c r="E142" s="666">
        <f>'Data Entry - CA2'!E142</f>
        <v>0</v>
      </c>
      <c r="F142" s="666">
        <f>'Data Entry - CA2'!F142</f>
        <v>0</v>
      </c>
      <c r="G142" s="666">
        <f>'Data Entry - CA2'!G142</f>
        <v>0</v>
      </c>
      <c r="H142" s="667">
        <f t="shared" si="42"/>
        <v>0</v>
      </c>
      <c r="I142" s="666">
        <f>'Data Entry - CA2'!I142</f>
        <v>0</v>
      </c>
      <c r="J142" s="666">
        <f>'Data Entry - CA2'!J142</f>
        <v>0</v>
      </c>
      <c r="K142" s="668">
        <f t="shared" si="43"/>
        <v>0</v>
      </c>
      <c r="L142" s="719">
        <f>$K$142</f>
        <v>0</v>
      </c>
      <c r="M142" s="358" t="s">
        <v>161</v>
      </c>
      <c r="N142" s="689" t="s">
        <v>161</v>
      </c>
      <c r="O142" s="159">
        <v>17</v>
      </c>
      <c r="P142" s="100"/>
      <c r="Q142" s="100"/>
      <c r="R142" s="100"/>
      <c r="S142" s="100"/>
      <c r="T142" s="100"/>
      <c r="U142" s="100"/>
      <c r="V142" s="100"/>
      <c r="W142" s="100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00"/>
      <c r="AN142" s="100"/>
    </row>
    <row r="143" spans="1:40">
      <c r="A143" s="935" t="s">
        <v>362</v>
      </c>
      <c r="B143" s="720"/>
      <c r="C143" s="720"/>
      <c r="D143" s="666">
        <f>'Data Entry - CA2'!D143</f>
        <v>0</v>
      </c>
      <c r="E143" s="666">
        <f>'Data Entry - CA2'!E143</f>
        <v>0</v>
      </c>
      <c r="F143" s="666">
        <f>'Data Entry - CA2'!F143</f>
        <v>0</v>
      </c>
      <c r="G143" s="666">
        <f>'Data Entry - CA2'!G143</f>
        <v>0</v>
      </c>
      <c r="H143" s="667">
        <f t="shared" si="42"/>
        <v>0</v>
      </c>
      <c r="I143" s="666">
        <f>'Data Entry - CA2'!I143</f>
        <v>0</v>
      </c>
      <c r="J143" s="666">
        <f>'Data Entry - CA2'!J143</f>
        <v>0</v>
      </c>
      <c r="K143" s="668">
        <f t="shared" si="43"/>
        <v>0</v>
      </c>
      <c r="L143" s="669">
        <f>$K$143</f>
        <v>0</v>
      </c>
      <c r="M143" s="358" t="s">
        <v>161</v>
      </c>
      <c r="N143" s="689" t="s">
        <v>161</v>
      </c>
      <c r="O143" s="159">
        <v>18</v>
      </c>
      <c r="P143" s="100"/>
      <c r="Q143" s="100"/>
      <c r="R143" s="100"/>
      <c r="S143" s="100"/>
      <c r="T143" s="100"/>
      <c r="U143" s="100"/>
      <c r="V143" s="100"/>
      <c r="W143" s="100"/>
      <c r="X143" s="100"/>
      <c r="Y143" s="100"/>
      <c r="Z143" s="100"/>
      <c r="AA143" s="100"/>
      <c r="AB143" s="100"/>
      <c r="AC143" s="100"/>
      <c r="AD143" s="100"/>
      <c r="AE143" s="100"/>
      <c r="AF143" s="100"/>
      <c r="AG143" s="100"/>
      <c r="AH143" s="100"/>
      <c r="AI143" s="100"/>
      <c r="AJ143" s="100"/>
      <c r="AK143" s="100"/>
      <c r="AL143" s="100"/>
      <c r="AM143" s="100"/>
      <c r="AN143" s="100"/>
    </row>
    <row r="144" spans="1:40">
      <c r="A144" s="935" t="s">
        <v>363</v>
      </c>
      <c r="B144" s="720"/>
      <c r="C144" s="720"/>
      <c r="D144" s="666">
        <f>'Data Entry - CA2'!D144</f>
        <v>0</v>
      </c>
      <c r="E144" s="666">
        <f>'Data Entry - CA2'!E144</f>
        <v>0</v>
      </c>
      <c r="F144" s="666">
        <f>'Data Entry - CA2'!F144</f>
        <v>0</v>
      </c>
      <c r="G144" s="666">
        <f>'Data Entry - CA2'!G144</f>
        <v>0</v>
      </c>
      <c r="H144" s="667">
        <f t="shared" si="42"/>
        <v>0</v>
      </c>
      <c r="I144" s="666">
        <f>'Data Entry - CA2'!I144</f>
        <v>0</v>
      </c>
      <c r="J144" s="666">
        <f>'Data Entry - CA2'!J144</f>
        <v>0</v>
      </c>
      <c r="K144" s="668">
        <f t="shared" si="43"/>
        <v>0</v>
      </c>
      <c r="L144" s="669">
        <f>$K$144</f>
        <v>0</v>
      </c>
      <c r="M144" s="358" t="s">
        <v>161</v>
      </c>
      <c r="N144" s="689" t="s">
        <v>161</v>
      </c>
      <c r="O144" s="159">
        <v>19</v>
      </c>
      <c r="P144" s="100"/>
      <c r="Q144" s="100"/>
      <c r="R144" s="100"/>
      <c r="S144" s="100"/>
      <c r="T144" s="100"/>
      <c r="U144" s="100"/>
      <c r="V144" s="100"/>
      <c r="W144" s="100"/>
      <c r="X144" s="100"/>
      <c r="Y144" s="100"/>
      <c r="Z144" s="100"/>
      <c r="AA144" s="100"/>
      <c r="AB144" s="100"/>
      <c r="AC144" s="100"/>
      <c r="AD144" s="100"/>
      <c r="AE144" s="100"/>
      <c r="AF144" s="100"/>
      <c r="AG144" s="100"/>
      <c r="AH144" s="100"/>
      <c r="AI144" s="100"/>
      <c r="AJ144" s="100"/>
      <c r="AK144" s="100"/>
      <c r="AL144" s="100"/>
      <c r="AM144" s="100"/>
      <c r="AN144" s="100"/>
    </row>
    <row r="145" spans="1:40">
      <c r="A145" s="935" t="s">
        <v>364</v>
      </c>
      <c r="B145" s="720"/>
      <c r="C145" s="720"/>
      <c r="D145" s="666">
        <f>'Data Entry - CA2'!D145</f>
        <v>0</v>
      </c>
      <c r="E145" s="666">
        <f>'Data Entry - CA2'!E145</f>
        <v>0</v>
      </c>
      <c r="F145" s="666">
        <f>'Data Entry - CA2'!F145</f>
        <v>0</v>
      </c>
      <c r="G145" s="666">
        <f>'Data Entry - CA2'!G145</f>
        <v>0</v>
      </c>
      <c r="H145" s="667">
        <f t="shared" si="42"/>
        <v>0</v>
      </c>
      <c r="I145" s="666">
        <f>'Data Entry - CA2'!I145</f>
        <v>0</v>
      </c>
      <c r="J145" s="666">
        <f>'Data Entry - CA2'!J145</f>
        <v>0</v>
      </c>
      <c r="K145" s="668">
        <f t="shared" si="43"/>
        <v>0</v>
      </c>
      <c r="L145" s="669">
        <f>$K$145*0.8</f>
        <v>0</v>
      </c>
      <c r="M145" s="352">
        <f>$K$145*0.2</f>
        <v>0</v>
      </c>
      <c r="N145" s="689" t="s">
        <v>161</v>
      </c>
      <c r="O145" s="159">
        <v>20</v>
      </c>
      <c r="P145" s="100"/>
      <c r="Q145" s="100"/>
      <c r="R145" s="100"/>
      <c r="S145" s="100"/>
      <c r="T145" s="100"/>
      <c r="U145" s="100"/>
      <c r="V145" s="100"/>
      <c r="W145" s="100"/>
      <c r="X145" s="100"/>
      <c r="Y145" s="100"/>
      <c r="Z145" s="100"/>
      <c r="AA145" s="100"/>
      <c r="AB145" s="100"/>
      <c r="AC145" s="100"/>
      <c r="AD145" s="100"/>
      <c r="AE145" s="100"/>
      <c r="AF145" s="100"/>
      <c r="AG145" s="100"/>
      <c r="AH145" s="100"/>
      <c r="AI145" s="100"/>
      <c r="AJ145" s="100"/>
      <c r="AK145" s="100"/>
      <c r="AL145" s="100"/>
      <c r="AM145" s="100"/>
      <c r="AN145" s="100"/>
    </row>
    <row r="146" spans="1:40" ht="6.95" customHeight="1">
      <c r="A146" s="201"/>
      <c r="B146" s="717"/>
      <c r="C146" s="717"/>
      <c r="D146" s="701"/>
      <c r="E146" s="701"/>
      <c r="F146" s="701"/>
      <c r="G146" s="701"/>
      <c r="H146" s="701"/>
      <c r="I146" s="701"/>
      <c r="J146" s="701"/>
      <c r="K146" s="676"/>
      <c r="L146" s="673"/>
      <c r="M146" s="674"/>
      <c r="N146" s="675"/>
      <c r="O146" s="159">
        <v>21</v>
      </c>
      <c r="P146" s="100"/>
      <c r="Q146" s="100"/>
      <c r="R146" s="100"/>
      <c r="S146" s="100"/>
      <c r="T146" s="100"/>
      <c r="U146" s="100"/>
      <c r="V146" s="100"/>
      <c r="W146" s="100"/>
      <c r="X146" s="100"/>
      <c r="Y146" s="100"/>
      <c r="Z146" s="100"/>
      <c r="AA146" s="100"/>
      <c r="AB146" s="100"/>
      <c r="AC146" s="100"/>
      <c r="AD146" s="100"/>
      <c r="AE146" s="100"/>
      <c r="AF146" s="100"/>
      <c r="AG146" s="100"/>
      <c r="AH146" s="100"/>
      <c r="AI146" s="100"/>
      <c r="AJ146" s="100"/>
      <c r="AK146" s="100"/>
      <c r="AL146" s="100"/>
      <c r="AM146" s="100"/>
      <c r="AN146" s="100"/>
    </row>
    <row r="147" spans="1:40" ht="15.75">
      <c r="A147" s="305" t="s">
        <v>80</v>
      </c>
      <c r="B147" s="711"/>
      <c r="C147" s="711"/>
      <c r="D147" s="686">
        <f t="shared" ref="D147:L147" si="44">SUM(D139:D145)</f>
        <v>0</v>
      </c>
      <c r="E147" s="686">
        <f t="shared" si="44"/>
        <v>0</v>
      </c>
      <c r="F147" s="686">
        <f t="shared" si="44"/>
        <v>0</v>
      </c>
      <c r="G147" s="686">
        <f t="shared" si="44"/>
        <v>0</v>
      </c>
      <c r="H147" s="686">
        <f t="shared" si="44"/>
        <v>0</v>
      </c>
      <c r="I147" s="686">
        <f t="shared" si="44"/>
        <v>0</v>
      </c>
      <c r="J147" s="686">
        <f t="shared" si="44"/>
        <v>0</v>
      </c>
      <c r="K147" s="687">
        <f t="shared" si="44"/>
        <v>0</v>
      </c>
      <c r="L147" s="688">
        <f t="shared" si="44"/>
        <v>0</v>
      </c>
      <c r="M147" s="686">
        <f>SUM(M139:M146)</f>
        <v>0</v>
      </c>
      <c r="N147" s="687">
        <f>SUM(N139:N146)</f>
        <v>0</v>
      </c>
      <c r="O147" s="159">
        <v>22</v>
      </c>
      <c r="P147" s="100"/>
      <c r="Q147" s="100"/>
      <c r="R147" s="100"/>
      <c r="S147" s="100"/>
      <c r="T147" s="100"/>
      <c r="U147" s="100"/>
      <c r="V147" s="100"/>
      <c r="W147" s="100"/>
      <c r="X147" s="100"/>
      <c r="Y147" s="100"/>
      <c r="Z147" s="100"/>
      <c r="AA147" s="100"/>
      <c r="AB147" s="100"/>
      <c r="AC147" s="100"/>
      <c r="AD147" s="100"/>
      <c r="AE147" s="100"/>
      <c r="AF147" s="100"/>
      <c r="AG147" s="100"/>
      <c r="AH147" s="100"/>
      <c r="AI147" s="100"/>
      <c r="AJ147" s="100"/>
      <c r="AK147" s="100"/>
      <c r="AL147" s="100"/>
      <c r="AM147" s="100"/>
      <c r="AN147" s="100"/>
    </row>
    <row r="148" spans="1:40" ht="9.9499999999999993" customHeight="1">
      <c r="A148" s="306"/>
      <c r="B148" s="717"/>
      <c r="C148" s="717"/>
      <c r="D148" s="701"/>
      <c r="E148" s="701"/>
      <c r="F148" s="701"/>
      <c r="G148" s="701"/>
      <c r="H148" s="701"/>
      <c r="I148" s="701"/>
      <c r="J148" s="701"/>
      <c r="K148" s="676"/>
      <c r="L148" s="673"/>
      <c r="M148" s="674"/>
      <c r="N148" s="675"/>
      <c r="O148" s="159">
        <v>23</v>
      </c>
      <c r="P148" s="100"/>
      <c r="Q148" s="100"/>
      <c r="R148" s="100"/>
      <c r="S148" s="100"/>
      <c r="T148" s="100"/>
      <c r="U148" s="100"/>
      <c r="V148" s="100"/>
      <c r="W148" s="100"/>
      <c r="X148" s="100"/>
      <c r="Y148" s="100"/>
      <c r="Z148" s="100"/>
      <c r="AA148" s="100"/>
      <c r="AB148" s="100"/>
      <c r="AC148" s="100"/>
      <c r="AD148" s="100"/>
      <c r="AE148" s="100"/>
      <c r="AF148" s="100"/>
      <c r="AG148" s="100"/>
      <c r="AH148" s="100"/>
      <c r="AI148" s="100"/>
      <c r="AJ148" s="100"/>
      <c r="AK148" s="100"/>
      <c r="AL148" s="100"/>
      <c r="AM148" s="100"/>
      <c r="AN148" s="100"/>
    </row>
    <row r="149" spans="1:40" ht="15.75">
      <c r="A149" s="305" t="s">
        <v>81</v>
      </c>
      <c r="B149" s="718"/>
      <c r="C149" s="718"/>
      <c r="D149" s="352"/>
      <c r="E149" s="352"/>
      <c r="F149" s="352"/>
      <c r="G149" s="352"/>
      <c r="H149" s="352"/>
      <c r="I149" s="352"/>
      <c r="J149" s="352"/>
      <c r="K149" s="315"/>
      <c r="L149" s="663"/>
      <c r="M149" s="664"/>
      <c r="N149" s="201"/>
      <c r="O149" s="159">
        <v>24</v>
      </c>
      <c r="P149" s="100"/>
      <c r="Q149" s="100"/>
      <c r="R149" s="100"/>
      <c r="S149" s="100"/>
      <c r="T149" s="100"/>
      <c r="U149" s="100"/>
      <c r="V149" s="100"/>
      <c r="W149" s="100"/>
      <c r="X149" s="100"/>
      <c r="Y149" s="100"/>
      <c r="Z149" s="100"/>
      <c r="AA149" s="100"/>
      <c r="AB149" s="100"/>
      <c r="AC149" s="100"/>
      <c r="AD149" s="100"/>
      <c r="AE149" s="100"/>
      <c r="AF149" s="100"/>
      <c r="AG149" s="100"/>
      <c r="AH149" s="100"/>
      <c r="AI149" s="100"/>
      <c r="AJ149" s="100"/>
      <c r="AK149" s="100"/>
      <c r="AL149" s="100"/>
      <c r="AM149" s="100"/>
      <c r="AN149" s="100"/>
    </row>
    <row r="150" spans="1:40">
      <c r="A150" s="935" t="s">
        <v>348</v>
      </c>
      <c r="B150" s="711"/>
      <c r="C150" s="711"/>
      <c r="D150" s="666">
        <f>'Data Entry - CA2'!D150</f>
        <v>0</v>
      </c>
      <c r="E150" s="666">
        <f>'Data Entry - CA2'!E150</f>
        <v>0</v>
      </c>
      <c r="F150" s="666">
        <f>'Data Entry - CA2'!F150</f>
        <v>0</v>
      </c>
      <c r="G150" s="666">
        <f>'Data Entry - CA2'!G150</f>
        <v>0</v>
      </c>
      <c r="H150" s="667">
        <f t="shared" ref="H150:H159" si="45">SUM(D150:G150)</f>
        <v>0</v>
      </c>
      <c r="I150" s="666">
        <f>'Data Entry - CA2'!I150</f>
        <v>0</v>
      </c>
      <c r="J150" s="666">
        <f>'Data Entry - CA2'!J150</f>
        <v>0</v>
      </c>
      <c r="K150" s="668">
        <f t="shared" ref="K150:K159" si="46">SUM(H150:J150)</f>
        <v>0</v>
      </c>
      <c r="L150" s="712" t="s">
        <v>161</v>
      </c>
      <c r="M150" s="352">
        <f>$K$150</f>
        <v>0</v>
      </c>
      <c r="N150" s="689" t="s">
        <v>161</v>
      </c>
      <c r="O150" s="159">
        <v>25</v>
      </c>
      <c r="P150" s="100"/>
      <c r="Q150" s="100"/>
      <c r="R150" s="100"/>
      <c r="S150" s="100"/>
      <c r="T150" s="100"/>
      <c r="U150" s="100"/>
      <c r="V150" s="100"/>
      <c r="W150" s="100"/>
      <c r="X150" s="100"/>
      <c r="Y150" s="100"/>
      <c r="Z150" s="100"/>
      <c r="AA150" s="100"/>
      <c r="AB150" s="100"/>
      <c r="AC150" s="100"/>
      <c r="AD150" s="100"/>
      <c r="AE150" s="100"/>
      <c r="AF150" s="100"/>
      <c r="AG150" s="100"/>
      <c r="AH150" s="100"/>
      <c r="AI150" s="100"/>
      <c r="AJ150" s="100"/>
      <c r="AK150" s="100"/>
      <c r="AL150" s="100"/>
      <c r="AM150" s="100"/>
      <c r="AN150" s="100"/>
    </row>
    <row r="151" spans="1:40">
      <c r="A151" s="935" t="s">
        <v>349</v>
      </c>
      <c r="B151" s="720"/>
      <c r="C151" s="720"/>
      <c r="D151" s="666">
        <f>'Data Entry - CA2'!D151</f>
        <v>0</v>
      </c>
      <c r="E151" s="666">
        <f>'Data Entry - CA2'!E151</f>
        <v>0</v>
      </c>
      <c r="F151" s="666">
        <f>'Data Entry - CA2'!F151</f>
        <v>0</v>
      </c>
      <c r="G151" s="666">
        <f>'Data Entry - CA2'!G151</f>
        <v>0</v>
      </c>
      <c r="H151" s="667">
        <f t="shared" si="45"/>
        <v>0</v>
      </c>
      <c r="I151" s="666">
        <f>'Data Entry - CA2'!I151</f>
        <v>0</v>
      </c>
      <c r="J151" s="666">
        <f>'Data Entry - CA2'!J151</f>
        <v>0</v>
      </c>
      <c r="K151" s="668">
        <f t="shared" si="46"/>
        <v>0</v>
      </c>
      <c r="L151" s="712" t="s">
        <v>161</v>
      </c>
      <c r="M151" s="713" t="s">
        <v>161</v>
      </c>
      <c r="N151" s="315">
        <f>$K$151</f>
        <v>0</v>
      </c>
      <c r="O151" s="159">
        <v>26</v>
      </c>
      <c r="P151" s="100"/>
      <c r="Q151" s="100"/>
      <c r="R151" s="100"/>
      <c r="S151" s="100"/>
      <c r="T151" s="100"/>
      <c r="U151" s="100"/>
      <c r="V151" s="100"/>
      <c r="W151" s="100"/>
      <c r="X151" s="100"/>
      <c r="Y151" s="100"/>
      <c r="Z151" s="100"/>
      <c r="AA151" s="100"/>
      <c r="AB151" s="100"/>
      <c r="AC151" s="100"/>
      <c r="AD151" s="100"/>
      <c r="AE151" s="100"/>
      <c r="AF151" s="100"/>
      <c r="AG151" s="100"/>
      <c r="AH151" s="100"/>
      <c r="AI151" s="100"/>
      <c r="AJ151" s="100"/>
      <c r="AK151" s="100"/>
      <c r="AL151" s="100"/>
      <c r="AM151" s="100"/>
      <c r="AN151" s="100"/>
    </row>
    <row r="152" spans="1:40">
      <c r="A152" s="935" t="s">
        <v>350</v>
      </c>
      <c r="B152" s="720"/>
      <c r="C152" s="720"/>
      <c r="D152" s="666">
        <f>'Data Entry - CA2'!D152</f>
        <v>0</v>
      </c>
      <c r="E152" s="666">
        <f>'Data Entry - CA2'!E152</f>
        <v>0</v>
      </c>
      <c r="F152" s="666">
        <f>'Data Entry - CA2'!F152</f>
        <v>0</v>
      </c>
      <c r="G152" s="666">
        <f>'Data Entry - CA2'!G152</f>
        <v>0</v>
      </c>
      <c r="H152" s="667">
        <f t="shared" si="45"/>
        <v>0</v>
      </c>
      <c r="I152" s="666">
        <f>'Data Entry - CA2'!I152</f>
        <v>0</v>
      </c>
      <c r="J152" s="666">
        <f>'Data Entry - CA2'!J152</f>
        <v>0</v>
      </c>
      <c r="K152" s="668">
        <f t="shared" si="46"/>
        <v>0</v>
      </c>
      <c r="L152" s="669">
        <f>$K$152</f>
        <v>0</v>
      </c>
      <c r="M152" s="358" t="s">
        <v>161</v>
      </c>
      <c r="N152" s="689" t="s">
        <v>161</v>
      </c>
      <c r="O152" s="159">
        <v>27</v>
      </c>
      <c r="P152" s="100"/>
      <c r="Q152" s="100"/>
      <c r="R152" s="100"/>
      <c r="S152" s="100"/>
      <c r="T152" s="100"/>
      <c r="U152" s="100"/>
      <c r="V152" s="100"/>
      <c r="W152" s="100"/>
      <c r="X152" s="100"/>
      <c r="Y152" s="100"/>
      <c r="Z152" s="100"/>
      <c r="AA152" s="100"/>
      <c r="AB152" s="100"/>
      <c r="AC152" s="100"/>
      <c r="AD152" s="100"/>
      <c r="AE152" s="100"/>
      <c r="AF152" s="100"/>
      <c r="AG152" s="100"/>
      <c r="AH152" s="100"/>
      <c r="AI152" s="100"/>
      <c r="AJ152" s="100"/>
      <c r="AK152" s="100"/>
      <c r="AL152" s="100"/>
      <c r="AM152" s="100"/>
      <c r="AN152" s="100"/>
    </row>
    <row r="153" spans="1:40">
      <c r="A153" s="935" t="s">
        <v>351</v>
      </c>
      <c r="B153" s="720"/>
      <c r="C153" s="720"/>
      <c r="D153" s="666">
        <f>'Data Entry - CA2'!D153</f>
        <v>0</v>
      </c>
      <c r="E153" s="666">
        <f>'Data Entry - CA2'!E153</f>
        <v>0</v>
      </c>
      <c r="F153" s="666">
        <f>'Data Entry - CA2'!F153</f>
        <v>0</v>
      </c>
      <c r="G153" s="666">
        <f>'Data Entry - CA2'!G153</f>
        <v>0</v>
      </c>
      <c r="H153" s="667">
        <f t="shared" si="45"/>
        <v>0</v>
      </c>
      <c r="I153" s="666">
        <f>'Data Entry - CA2'!I153</f>
        <v>0</v>
      </c>
      <c r="J153" s="666">
        <f>'Data Entry - CA2'!J153</f>
        <v>0</v>
      </c>
      <c r="K153" s="668">
        <f t="shared" si="46"/>
        <v>0</v>
      </c>
      <c r="L153" s="669">
        <f>$K$153</f>
        <v>0</v>
      </c>
      <c r="M153" s="358" t="s">
        <v>161</v>
      </c>
      <c r="N153" s="689" t="s">
        <v>161</v>
      </c>
      <c r="O153" s="159">
        <v>28</v>
      </c>
      <c r="P153" s="100"/>
      <c r="Q153" s="100"/>
      <c r="R153" s="100"/>
      <c r="S153" s="100"/>
      <c r="T153" s="100"/>
      <c r="U153" s="100"/>
      <c r="V153" s="100"/>
      <c r="W153" s="100"/>
      <c r="X153" s="100"/>
      <c r="Y153" s="100"/>
      <c r="Z153" s="100"/>
      <c r="AA153" s="100"/>
      <c r="AB153" s="100"/>
      <c r="AC153" s="100"/>
      <c r="AD153" s="100"/>
      <c r="AE153" s="100"/>
      <c r="AF153" s="100"/>
      <c r="AG153" s="100"/>
      <c r="AH153" s="100"/>
      <c r="AI153" s="100"/>
      <c r="AJ153" s="100"/>
      <c r="AK153" s="100"/>
      <c r="AL153" s="100"/>
      <c r="AM153" s="100"/>
      <c r="AN153" s="100"/>
    </row>
    <row r="154" spans="1:40">
      <c r="A154" s="935" t="s">
        <v>352</v>
      </c>
      <c r="B154" s="720"/>
      <c r="C154" s="720"/>
      <c r="D154" s="666">
        <f>'Data Entry - CA2'!D154</f>
        <v>0</v>
      </c>
      <c r="E154" s="666">
        <f>'Data Entry - CA2'!E154</f>
        <v>0</v>
      </c>
      <c r="F154" s="666">
        <f>'Data Entry - CA2'!F154</f>
        <v>0</v>
      </c>
      <c r="G154" s="666">
        <f>'Data Entry - CA2'!G154</f>
        <v>0</v>
      </c>
      <c r="H154" s="667">
        <f t="shared" si="45"/>
        <v>0</v>
      </c>
      <c r="I154" s="666">
        <f>'Data Entry - CA2'!I154</f>
        <v>0</v>
      </c>
      <c r="J154" s="666">
        <f>'Data Entry - CA2'!J154</f>
        <v>0</v>
      </c>
      <c r="K154" s="668">
        <f t="shared" si="46"/>
        <v>0</v>
      </c>
      <c r="L154" s="669">
        <f>$K$154</f>
        <v>0</v>
      </c>
      <c r="M154" s="358" t="s">
        <v>161</v>
      </c>
      <c r="N154" s="689" t="s">
        <v>161</v>
      </c>
      <c r="O154" s="159">
        <v>29</v>
      </c>
      <c r="P154" s="139" t="s">
        <v>141</v>
      </c>
      <c r="Q154" s="100"/>
      <c r="R154" s="100"/>
      <c r="S154" s="100"/>
      <c r="T154" s="100"/>
      <c r="U154" s="100"/>
      <c r="V154" s="100"/>
      <c r="W154" s="100"/>
      <c r="X154" s="100"/>
      <c r="Y154" s="100"/>
      <c r="Z154" s="100"/>
      <c r="AA154" s="100"/>
      <c r="AB154" s="100"/>
      <c r="AC154" s="100"/>
      <c r="AD154" s="100"/>
      <c r="AE154" s="100"/>
      <c r="AF154" s="100"/>
      <c r="AG154" s="100"/>
      <c r="AH154" s="100"/>
      <c r="AI154" s="100"/>
      <c r="AJ154" s="100"/>
      <c r="AK154" s="100"/>
      <c r="AL154" s="100"/>
      <c r="AM154" s="100"/>
      <c r="AN154" s="100"/>
    </row>
    <row r="155" spans="1:40">
      <c r="A155" s="935" t="s">
        <v>353</v>
      </c>
      <c r="B155" s="720"/>
      <c r="C155" s="720"/>
      <c r="D155" s="666">
        <f>'Data Entry - CA2'!D155</f>
        <v>0</v>
      </c>
      <c r="E155" s="666">
        <f>'Data Entry - CA2'!E155</f>
        <v>0</v>
      </c>
      <c r="F155" s="666">
        <f>'Data Entry - CA2'!F155</f>
        <v>0</v>
      </c>
      <c r="G155" s="666">
        <f>'Data Entry - CA2'!G155</f>
        <v>0</v>
      </c>
      <c r="H155" s="667">
        <f t="shared" si="45"/>
        <v>0</v>
      </c>
      <c r="I155" s="666">
        <f>'Data Entry - CA2'!I155</f>
        <v>0</v>
      </c>
      <c r="J155" s="666">
        <f>'Data Entry - CA2'!J155</f>
        <v>0</v>
      </c>
      <c r="K155" s="668">
        <f t="shared" si="46"/>
        <v>0</v>
      </c>
      <c r="L155" s="669">
        <f>$K$155</f>
        <v>0</v>
      </c>
      <c r="M155" s="358" t="s">
        <v>161</v>
      </c>
      <c r="N155" s="689" t="s">
        <v>161</v>
      </c>
      <c r="O155" s="159">
        <v>30</v>
      </c>
      <c r="P155" s="100"/>
      <c r="Q155" s="100"/>
      <c r="R155" s="100"/>
      <c r="S155" s="100"/>
      <c r="T155" s="100"/>
      <c r="U155" s="100"/>
      <c r="V155" s="100"/>
      <c r="W155" s="100"/>
      <c r="X155" s="100"/>
      <c r="Y155" s="100"/>
      <c r="Z155" s="100"/>
      <c r="AA155" s="100"/>
      <c r="AB155" s="100"/>
      <c r="AC155" s="100"/>
      <c r="AD155" s="100"/>
      <c r="AE155" s="100"/>
      <c r="AF155" s="100"/>
      <c r="AG155" s="100"/>
      <c r="AH155" s="100"/>
      <c r="AI155" s="100"/>
      <c r="AJ155" s="100"/>
      <c r="AK155" s="100"/>
      <c r="AL155" s="100"/>
      <c r="AM155" s="100"/>
      <c r="AN155" s="100"/>
    </row>
    <row r="156" spans="1:40">
      <c r="A156" s="935" t="s">
        <v>354</v>
      </c>
      <c r="B156" s="720"/>
      <c r="C156" s="720"/>
      <c r="D156" s="666">
        <f>'Data Entry - CA2'!D156</f>
        <v>0</v>
      </c>
      <c r="E156" s="666">
        <f>'Data Entry - CA2'!E156</f>
        <v>0</v>
      </c>
      <c r="F156" s="666">
        <f>'Data Entry - CA2'!F156</f>
        <v>0</v>
      </c>
      <c r="G156" s="666">
        <f>'Data Entry - CA2'!G156</f>
        <v>0</v>
      </c>
      <c r="H156" s="667">
        <f t="shared" si="45"/>
        <v>0</v>
      </c>
      <c r="I156" s="666">
        <f>'Data Entry - CA2'!I156</f>
        <v>0</v>
      </c>
      <c r="J156" s="666">
        <f>'Data Entry - CA2'!J156</f>
        <v>0</v>
      </c>
      <c r="K156" s="668">
        <f t="shared" si="46"/>
        <v>0</v>
      </c>
      <c r="L156" s="712" t="s">
        <v>161</v>
      </c>
      <c r="M156" s="713" t="s">
        <v>161</v>
      </c>
      <c r="N156" s="315">
        <f>$K$156</f>
        <v>0</v>
      </c>
      <c r="O156" s="159">
        <v>31</v>
      </c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</row>
    <row r="157" spans="1:40">
      <c r="A157" s="935" t="s">
        <v>355</v>
      </c>
      <c r="B157" s="720"/>
      <c r="C157" s="720"/>
      <c r="D157" s="666">
        <f>'Data Entry - CA2'!D157</f>
        <v>0</v>
      </c>
      <c r="E157" s="666">
        <f>'Data Entry - CA2'!E157</f>
        <v>0</v>
      </c>
      <c r="F157" s="666">
        <f>'Data Entry - CA2'!F157</f>
        <v>0</v>
      </c>
      <c r="G157" s="666">
        <f>'Data Entry - CA2'!G157</f>
        <v>0</v>
      </c>
      <c r="H157" s="667">
        <f t="shared" si="45"/>
        <v>0</v>
      </c>
      <c r="I157" s="666">
        <f>'Data Entry - CA2'!I157</f>
        <v>0</v>
      </c>
      <c r="J157" s="666">
        <f>'Data Entry - CA2'!J157</f>
        <v>0</v>
      </c>
      <c r="K157" s="668">
        <f t="shared" si="46"/>
        <v>0</v>
      </c>
      <c r="L157" s="669">
        <f>$K$157</f>
        <v>0</v>
      </c>
      <c r="M157" s="358" t="s">
        <v>161</v>
      </c>
      <c r="N157" s="689" t="s">
        <v>161</v>
      </c>
      <c r="O157" s="159">
        <v>32</v>
      </c>
      <c r="P157" s="100"/>
      <c r="Q157" s="100"/>
      <c r="R157" s="100"/>
      <c r="S157" s="100"/>
      <c r="T157" s="100"/>
      <c r="U157" s="100"/>
      <c r="V157" s="100"/>
      <c r="W157" s="100"/>
      <c r="X157" s="100"/>
      <c r="Y157" s="100"/>
      <c r="Z157" s="100"/>
      <c r="AA157" s="100"/>
      <c r="AB157" s="100"/>
      <c r="AC157" s="100"/>
      <c r="AD157" s="100"/>
      <c r="AE157" s="100"/>
      <c r="AF157" s="100"/>
      <c r="AG157" s="100"/>
      <c r="AH157" s="100"/>
      <c r="AI157" s="100"/>
      <c r="AJ157" s="100"/>
      <c r="AK157" s="100"/>
      <c r="AL157" s="100"/>
      <c r="AM157" s="100"/>
      <c r="AN157" s="100"/>
    </row>
    <row r="158" spans="1:40">
      <c r="A158" s="935" t="s">
        <v>356</v>
      </c>
      <c r="B158" s="720"/>
      <c r="C158" s="720"/>
      <c r="D158" s="666">
        <f>'Data Entry - CA2'!D158</f>
        <v>0</v>
      </c>
      <c r="E158" s="666">
        <f>'Data Entry - CA2'!E158</f>
        <v>0</v>
      </c>
      <c r="F158" s="666">
        <f>'Data Entry - CA2'!F158</f>
        <v>0</v>
      </c>
      <c r="G158" s="666">
        <f>'Data Entry - CA2'!G158</f>
        <v>0</v>
      </c>
      <c r="H158" s="667">
        <f t="shared" si="45"/>
        <v>0</v>
      </c>
      <c r="I158" s="666">
        <f>'Data Entry - CA2'!I158</f>
        <v>0</v>
      </c>
      <c r="J158" s="666">
        <f>'Data Entry - CA2'!J158</f>
        <v>0</v>
      </c>
      <c r="K158" s="668">
        <f t="shared" si="46"/>
        <v>0</v>
      </c>
      <c r="L158" s="669">
        <f>$K$158</f>
        <v>0</v>
      </c>
      <c r="M158" s="713" t="s">
        <v>161</v>
      </c>
      <c r="N158" s="689" t="s">
        <v>161</v>
      </c>
      <c r="O158" s="159">
        <v>33</v>
      </c>
      <c r="P158" s="100"/>
      <c r="Q158" s="100"/>
      <c r="R158" s="100"/>
      <c r="S158" s="100"/>
      <c r="T158" s="100"/>
      <c r="U158" s="100"/>
      <c r="V158" s="100"/>
      <c r="W158" s="100"/>
      <c r="X158" s="100"/>
      <c r="Y158" s="100"/>
      <c r="Z158" s="100"/>
      <c r="AA158" s="100"/>
      <c r="AB158" s="100"/>
      <c r="AC158" s="100"/>
      <c r="AD158" s="100"/>
      <c r="AE158" s="100"/>
      <c r="AF158" s="100"/>
      <c r="AG158" s="100"/>
      <c r="AH158" s="100"/>
      <c r="AI158" s="100"/>
      <c r="AJ158" s="100"/>
      <c r="AK158" s="100"/>
      <c r="AL158" s="100"/>
      <c r="AM158" s="100"/>
      <c r="AN158" s="100"/>
    </row>
    <row r="159" spans="1:40">
      <c r="A159" s="935" t="s">
        <v>357</v>
      </c>
      <c r="B159" s="720"/>
      <c r="C159" s="720"/>
      <c r="D159" s="666">
        <f>'Data Entry - CA2'!D159</f>
        <v>0</v>
      </c>
      <c r="E159" s="666">
        <f>'Data Entry - CA2'!E159</f>
        <v>0</v>
      </c>
      <c r="F159" s="666">
        <f>'Data Entry - CA2'!F159</f>
        <v>0</v>
      </c>
      <c r="G159" s="666">
        <f>'Data Entry - CA2'!G159</f>
        <v>0</v>
      </c>
      <c r="H159" s="667">
        <f t="shared" si="45"/>
        <v>0</v>
      </c>
      <c r="I159" s="666">
        <f>'Data Entry - CA2'!I159</f>
        <v>0</v>
      </c>
      <c r="J159" s="666">
        <f>'Data Entry - CA2'!J159</f>
        <v>0</v>
      </c>
      <c r="K159" s="668">
        <f t="shared" si="46"/>
        <v>0</v>
      </c>
      <c r="L159" s="669">
        <f>$K$159</f>
        <v>0</v>
      </c>
      <c r="M159" s="358" t="s">
        <v>161</v>
      </c>
      <c r="N159" s="689" t="s">
        <v>161</v>
      </c>
      <c r="O159" s="159">
        <v>34</v>
      </c>
      <c r="P159" s="100"/>
      <c r="Q159" s="100"/>
      <c r="R159" s="100"/>
      <c r="S159" s="100"/>
      <c r="T159" s="100"/>
      <c r="U159" s="100"/>
      <c r="V159" s="100"/>
      <c r="W159" s="100"/>
      <c r="X159" s="100"/>
      <c r="Y159" s="100"/>
      <c r="Z159" s="100"/>
      <c r="AA159" s="100"/>
      <c r="AB159" s="100"/>
      <c r="AC159" s="100"/>
      <c r="AD159" s="100"/>
      <c r="AE159" s="100"/>
      <c r="AF159" s="100"/>
      <c r="AG159" s="100"/>
      <c r="AH159" s="100"/>
      <c r="AI159" s="100"/>
      <c r="AJ159" s="100"/>
      <c r="AK159" s="100"/>
      <c r="AL159" s="100"/>
      <c r="AM159" s="100"/>
      <c r="AN159" s="100"/>
    </row>
    <row r="160" spans="1:40" ht="6.95" customHeight="1">
      <c r="A160" s="201"/>
      <c r="B160" s="717"/>
      <c r="C160" s="717"/>
      <c r="D160" s="701"/>
      <c r="E160" s="701"/>
      <c r="F160" s="701"/>
      <c r="G160" s="701"/>
      <c r="H160" s="701"/>
      <c r="I160" s="701"/>
      <c r="J160" s="701"/>
      <c r="K160" s="676"/>
      <c r="L160" s="673"/>
      <c r="M160" s="674"/>
      <c r="N160" s="675"/>
      <c r="O160" s="159">
        <v>35</v>
      </c>
      <c r="P160" s="100"/>
      <c r="Q160" s="100"/>
      <c r="R160" s="100"/>
      <c r="S160" s="100"/>
      <c r="T160" s="100"/>
      <c r="U160" s="100"/>
      <c r="V160" s="100"/>
      <c r="W160" s="100"/>
      <c r="X160" s="100"/>
      <c r="Y160" s="100"/>
      <c r="Z160" s="100"/>
      <c r="AA160" s="100"/>
      <c r="AB160" s="100"/>
      <c r="AC160" s="100"/>
      <c r="AD160" s="100"/>
      <c r="AE160" s="100"/>
      <c r="AF160" s="100"/>
      <c r="AG160" s="100"/>
      <c r="AH160" s="100"/>
      <c r="AI160" s="100"/>
      <c r="AJ160" s="100"/>
      <c r="AK160" s="100"/>
      <c r="AL160" s="100"/>
      <c r="AM160" s="100"/>
      <c r="AN160" s="100"/>
    </row>
    <row r="161" spans="1:40" ht="15.75">
      <c r="A161" s="305" t="s">
        <v>92</v>
      </c>
      <c r="B161" s="711"/>
      <c r="C161" s="711"/>
      <c r="D161" s="686">
        <f t="shared" ref="D161:L161" si="47">SUM(D150:D159)</f>
        <v>0</v>
      </c>
      <c r="E161" s="686">
        <f t="shared" si="47"/>
        <v>0</v>
      </c>
      <c r="F161" s="686">
        <f t="shared" si="47"/>
        <v>0</v>
      </c>
      <c r="G161" s="686">
        <f t="shared" si="47"/>
        <v>0</v>
      </c>
      <c r="H161" s="686">
        <f t="shared" si="47"/>
        <v>0</v>
      </c>
      <c r="I161" s="686">
        <f t="shared" si="47"/>
        <v>0</v>
      </c>
      <c r="J161" s="686">
        <f t="shared" si="47"/>
        <v>0</v>
      </c>
      <c r="K161" s="687">
        <f>SUM(K150:K159)</f>
        <v>0</v>
      </c>
      <c r="L161" s="688">
        <f t="shared" si="47"/>
        <v>0</v>
      </c>
      <c r="M161" s="686">
        <f>SUM(M150:M160)</f>
        <v>0</v>
      </c>
      <c r="N161" s="687">
        <f>SUM(N150:N160)</f>
        <v>0</v>
      </c>
      <c r="O161" s="159">
        <v>36</v>
      </c>
      <c r="P161" s="100"/>
      <c r="Q161" s="100"/>
      <c r="R161" s="100"/>
      <c r="S161" s="100"/>
      <c r="T161" s="100"/>
      <c r="U161" s="100"/>
      <c r="V161" s="100"/>
      <c r="W161" s="100"/>
      <c r="X161" s="100"/>
      <c r="Y161" s="100"/>
      <c r="Z161" s="100"/>
      <c r="AA161" s="100"/>
      <c r="AB161" s="100"/>
      <c r="AC161" s="100"/>
      <c r="AD161" s="100"/>
      <c r="AE161" s="100"/>
      <c r="AF161" s="100"/>
      <c r="AG161" s="100"/>
      <c r="AH161" s="100"/>
      <c r="AI161" s="100"/>
      <c r="AJ161" s="100"/>
      <c r="AK161" s="100"/>
      <c r="AL161" s="100"/>
      <c r="AM161" s="100"/>
      <c r="AN161" s="100"/>
    </row>
    <row r="162" spans="1:40" ht="9.9499999999999993" customHeight="1">
      <c r="A162" s="306"/>
      <c r="B162" s="721"/>
      <c r="C162" s="721"/>
      <c r="D162" s="701"/>
      <c r="E162" s="701"/>
      <c r="F162" s="701"/>
      <c r="G162" s="701"/>
      <c r="H162" s="701"/>
      <c r="I162" s="701"/>
      <c r="J162" s="701"/>
      <c r="K162" s="676"/>
      <c r="L162" s="700"/>
      <c r="M162" s="701"/>
      <c r="N162" s="676"/>
      <c r="O162" s="159">
        <v>37</v>
      </c>
      <c r="P162" s="100"/>
      <c r="Q162" s="100"/>
      <c r="R162" s="100"/>
      <c r="S162" s="100"/>
      <c r="T162" s="100"/>
      <c r="U162" s="100"/>
      <c r="V162" s="100"/>
      <c r="W162" s="100"/>
      <c r="X162" s="100"/>
      <c r="Y162" s="100"/>
      <c r="Z162" s="100"/>
      <c r="AA162" s="100"/>
      <c r="AB162" s="100"/>
      <c r="AC162" s="100"/>
      <c r="AD162" s="100"/>
      <c r="AE162" s="100"/>
      <c r="AF162" s="100"/>
      <c r="AG162" s="100"/>
      <c r="AH162" s="100"/>
      <c r="AI162" s="100"/>
      <c r="AJ162" s="100"/>
      <c r="AK162" s="100"/>
      <c r="AL162" s="100"/>
      <c r="AM162" s="100"/>
      <c r="AN162" s="100"/>
    </row>
    <row r="163" spans="1:40" ht="15.75">
      <c r="A163" s="305" t="s">
        <v>93</v>
      </c>
      <c r="B163" s="718"/>
      <c r="C163" s="718"/>
      <c r="D163" s="352"/>
      <c r="E163" s="352"/>
      <c r="F163" s="352"/>
      <c r="G163" s="352"/>
      <c r="H163" s="352"/>
      <c r="I163" s="352"/>
      <c r="J163" s="352"/>
      <c r="K163" s="315"/>
      <c r="L163" s="663"/>
      <c r="M163" s="664"/>
      <c r="N163" s="201"/>
      <c r="O163" s="159">
        <v>38</v>
      </c>
      <c r="P163" s="100"/>
      <c r="Q163" s="100"/>
      <c r="R163" s="100"/>
      <c r="S163" s="100"/>
      <c r="T163" s="100"/>
      <c r="U163" s="100"/>
      <c r="V163" s="100"/>
      <c r="W163" s="100"/>
      <c r="X163" s="100"/>
      <c r="Y163" s="100"/>
      <c r="Z163" s="100"/>
      <c r="AA163" s="100"/>
      <c r="AB163" s="100"/>
      <c r="AC163" s="100"/>
      <c r="AD163" s="100"/>
      <c r="AE163" s="100"/>
      <c r="AF163" s="100"/>
      <c r="AG163" s="100"/>
      <c r="AH163" s="100"/>
      <c r="AI163" s="100"/>
      <c r="AJ163" s="100"/>
      <c r="AK163" s="100"/>
      <c r="AL163" s="100"/>
      <c r="AM163" s="100"/>
      <c r="AN163" s="100"/>
    </row>
    <row r="164" spans="1:40">
      <c r="A164" s="935" t="s">
        <v>344</v>
      </c>
      <c r="B164" s="711"/>
      <c r="C164" s="711"/>
      <c r="D164" s="666">
        <f>'Data Entry - CA2'!D164</f>
        <v>0</v>
      </c>
      <c r="E164" s="666">
        <f>'Data Entry - CA2'!E164</f>
        <v>0</v>
      </c>
      <c r="F164" s="666">
        <f>'Data Entry - CA2'!F164</f>
        <v>0</v>
      </c>
      <c r="G164" s="666">
        <f>'Data Entry - CA2'!G164</f>
        <v>0</v>
      </c>
      <c r="H164" s="667">
        <f t="shared" ref="H164:H171" si="48">SUM(D164:G164)</f>
        <v>0</v>
      </c>
      <c r="I164" s="666">
        <f>'Data Entry - CA2'!I164</f>
        <v>0</v>
      </c>
      <c r="J164" s="666">
        <f>'Data Entry - CA2'!J164</f>
        <v>0</v>
      </c>
      <c r="K164" s="668">
        <f t="shared" ref="K164:K171" si="49">SUM(H164:J164)</f>
        <v>0</v>
      </c>
      <c r="L164" s="719" t="s">
        <v>161</v>
      </c>
      <c r="M164" s="358">
        <f>+$K$164</f>
        <v>0</v>
      </c>
      <c r="N164" s="360" t="s">
        <v>161</v>
      </c>
      <c r="O164" s="159">
        <v>39</v>
      </c>
      <c r="P164" s="139" t="s">
        <v>141</v>
      </c>
      <c r="Q164" s="100"/>
      <c r="R164" s="100"/>
      <c r="S164" s="100"/>
      <c r="T164" s="100"/>
      <c r="U164" s="100"/>
      <c r="V164" s="100"/>
      <c r="W164" s="100"/>
      <c r="X164" s="100"/>
      <c r="Y164" s="100"/>
      <c r="Z164" s="100"/>
      <c r="AA164" s="100"/>
      <c r="AB164" s="100"/>
      <c r="AC164" s="100"/>
      <c r="AD164" s="100"/>
      <c r="AE164" s="100"/>
      <c r="AF164" s="100"/>
      <c r="AG164" s="100"/>
      <c r="AH164" s="100"/>
      <c r="AI164" s="100"/>
      <c r="AJ164" s="100"/>
      <c r="AK164" s="100"/>
      <c r="AL164" s="100"/>
      <c r="AM164" s="100"/>
      <c r="AN164" s="100"/>
    </row>
    <row r="165" spans="1:40">
      <c r="A165" s="935" t="s">
        <v>345</v>
      </c>
      <c r="B165" s="720"/>
      <c r="C165" s="720"/>
      <c r="D165" s="666">
        <f>'Data Entry - CA2'!D165</f>
        <v>0</v>
      </c>
      <c r="E165" s="666">
        <f>'Data Entry - CA2'!E165</f>
        <v>0</v>
      </c>
      <c r="F165" s="666">
        <f>'Data Entry - CA2'!F165</f>
        <v>0</v>
      </c>
      <c r="G165" s="666">
        <f>'Data Entry - CA2'!G165</f>
        <v>0</v>
      </c>
      <c r="H165" s="667">
        <f t="shared" si="48"/>
        <v>0</v>
      </c>
      <c r="I165" s="666">
        <f>'Data Entry - CA2'!I165</f>
        <v>0</v>
      </c>
      <c r="J165" s="666">
        <f>'Data Entry - CA2'!J165</f>
        <v>0</v>
      </c>
      <c r="K165" s="668">
        <f t="shared" si="49"/>
        <v>0</v>
      </c>
      <c r="L165" s="669">
        <f>$K$165*0.75</f>
        <v>0</v>
      </c>
      <c r="M165" s="352">
        <f>$K$165*0.25</f>
        <v>0</v>
      </c>
      <c r="N165" s="360" t="s">
        <v>161</v>
      </c>
      <c r="O165" s="159">
        <v>40</v>
      </c>
      <c r="P165" s="139" t="s">
        <v>141</v>
      </c>
      <c r="Q165" s="100"/>
      <c r="R165" s="100"/>
      <c r="S165" s="100"/>
      <c r="T165" s="100"/>
      <c r="U165" s="100"/>
      <c r="V165" s="100"/>
      <c r="W165" s="100"/>
      <c r="X165" s="100"/>
      <c r="Y165" s="100"/>
      <c r="Z165" s="100"/>
      <c r="AA165" s="100"/>
      <c r="AB165" s="100"/>
      <c r="AC165" s="100"/>
      <c r="AD165" s="100"/>
      <c r="AE165" s="100"/>
      <c r="AF165" s="100"/>
      <c r="AG165" s="100"/>
      <c r="AH165" s="100"/>
      <c r="AI165" s="100"/>
      <c r="AJ165" s="100"/>
      <c r="AK165" s="100"/>
      <c r="AL165" s="100"/>
      <c r="AM165" s="100"/>
      <c r="AN165" s="100"/>
    </row>
    <row r="166" spans="1:40">
      <c r="A166" s="935" t="s">
        <v>569</v>
      </c>
      <c r="B166" s="720"/>
      <c r="C166" s="720"/>
      <c r="D166" s="666">
        <f>'Data Entry - CA2'!D166</f>
        <v>0</v>
      </c>
      <c r="E166" s="666">
        <f>'Data Entry - CA2'!E166</f>
        <v>0</v>
      </c>
      <c r="F166" s="666">
        <f>'Data Entry - CA2'!F166</f>
        <v>0</v>
      </c>
      <c r="G166" s="666">
        <f>'Data Entry - CA2'!G166</f>
        <v>0</v>
      </c>
      <c r="H166" s="667">
        <f t="shared" si="48"/>
        <v>0</v>
      </c>
      <c r="I166" s="666">
        <f>'Data Entry - CA2'!I166</f>
        <v>0</v>
      </c>
      <c r="J166" s="666">
        <f>'Data Entry - CA2'!J166</f>
        <v>0</v>
      </c>
      <c r="K166" s="668">
        <f t="shared" si="49"/>
        <v>0</v>
      </c>
      <c r="L166" s="669">
        <f>$K$166*0.75</f>
        <v>0</v>
      </c>
      <c r="M166" s="352">
        <f>$K$166*0.25</f>
        <v>0</v>
      </c>
      <c r="N166" s="360" t="s">
        <v>161</v>
      </c>
      <c r="O166" s="159">
        <v>41</v>
      </c>
      <c r="P166" s="100"/>
      <c r="Q166" s="100"/>
      <c r="R166" s="100"/>
      <c r="S166" s="100"/>
      <c r="T166" s="100"/>
      <c r="U166" s="100"/>
      <c r="V166" s="100"/>
      <c r="W166" s="100"/>
      <c r="X166" s="100"/>
      <c r="Y166" s="100"/>
      <c r="Z166" s="100"/>
      <c r="AA166" s="100"/>
      <c r="AB166" s="100"/>
      <c r="AC166" s="100"/>
      <c r="AD166" s="100"/>
      <c r="AE166" s="100"/>
      <c r="AF166" s="100"/>
      <c r="AG166" s="100"/>
      <c r="AH166" s="100"/>
      <c r="AI166" s="100"/>
      <c r="AJ166" s="100"/>
      <c r="AK166" s="100"/>
      <c r="AL166" s="100"/>
      <c r="AM166" s="100"/>
      <c r="AN166" s="100"/>
    </row>
    <row r="167" spans="1:40">
      <c r="A167" s="935" t="s">
        <v>570</v>
      </c>
      <c r="B167" s="720"/>
      <c r="C167" s="720"/>
      <c r="D167" s="666">
        <f>'Data Entry - CA2'!D167</f>
        <v>0</v>
      </c>
      <c r="E167" s="666">
        <f>'Data Entry - CA2'!E167</f>
        <v>0</v>
      </c>
      <c r="F167" s="666">
        <f>'Data Entry - CA2'!F167</f>
        <v>0</v>
      </c>
      <c r="G167" s="666">
        <f>'Data Entry - CA2'!G167</f>
        <v>0</v>
      </c>
      <c r="H167" s="667">
        <f t="shared" si="48"/>
        <v>0</v>
      </c>
      <c r="I167" s="666">
        <f>'Data Entry - CA2'!I167</f>
        <v>0</v>
      </c>
      <c r="J167" s="666">
        <f>'Data Entry - CA2'!J167</f>
        <v>0</v>
      </c>
      <c r="K167" s="668">
        <f t="shared" si="49"/>
        <v>0</v>
      </c>
      <c r="L167" s="669">
        <f>$K$167*0.75</f>
        <v>0</v>
      </c>
      <c r="M167" s="352">
        <f>$K$167*0.25</f>
        <v>0</v>
      </c>
      <c r="N167" s="360" t="s">
        <v>161</v>
      </c>
      <c r="O167" s="159">
        <v>42</v>
      </c>
      <c r="P167" s="100"/>
      <c r="Q167" s="100"/>
      <c r="R167" s="100"/>
      <c r="S167" s="100"/>
      <c r="T167" s="100"/>
      <c r="U167" s="100"/>
      <c r="V167" s="100"/>
      <c r="W167" s="100"/>
      <c r="X167" s="100"/>
      <c r="Y167" s="100"/>
      <c r="Z167" s="100"/>
      <c r="AA167" s="100"/>
      <c r="AB167" s="100"/>
      <c r="AC167" s="100"/>
      <c r="AD167" s="100"/>
      <c r="AE167" s="100"/>
      <c r="AF167" s="100"/>
      <c r="AG167" s="100"/>
      <c r="AH167" s="100"/>
      <c r="AI167" s="100"/>
      <c r="AJ167" s="100"/>
      <c r="AK167" s="100"/>
      <c r="AL167" s="100"/>
      <c r="AM167" s="100"/>
      <c r="AN167" s="100"/>
    </row>
    <row r="168" spans="1:40">
      <c r="A168" s="935" t="s">
        <v>571</v>
      </c>
      <c r="B168" s="720"/>
      <c r="C168" s="720"/>
      <c r="D168" s="666">
        <f>'Data Entry - CA2'!D168</f>
        <v>0</v>
      </c>
      <c r="E168" s="666">
        <f>'Data Entry - CA2'!E168</f>
        <v>0</v>
      </c>
      <c r="F168" s="666">
        <f>'Data Entry - CA2'!F168</f>
        <v>0</v>
      </c>
      <c r="G168" s="666">
        <f>'Data Entry - CA2'!G168</f>
        <v>0</v>
      </c>
      <c r="H168" s="667">
        <f t="shared" si="48"/>
        <v>0</v>
      </c>
      <c r="I168" s="666">
        <f>'Data Entry - CA2'!I168</f>
        <v>0</v>
      </c>
      <c r="J168" s="666">
        <f>'Data Entry - CA2'!J168</f>
        <v>0</v>
      </c>
      <c r="K168" s="668">
        <f t="shared" si="49"/>
        <v>0</v>
      </c>
      <c r="L168" s="669">
        <f>$K$168*0.75</f>
        <v>0</v>
      </c>
      <c r="M168" s="352">
        <f>$K$168*0.25</f>
        <v>0</v>
      </c>
      <c r="N168" s="360" t="s">
        <v>161</v>
      </c>
      <c r="O168" s="159">
        <v>43</v>
      </c>
      <c r="P168" s="100"/>
      <c r="Q168" s="100"/>
      <c r="R168" s="100"/>
      <c r="S168" s="100"/>
      <c r="T168" s="100"/>
      <c r="U168" s="100"/>
      <c r="V168" s="100"/>
      <c r="W168" s="100"/>
      <c r="X168" s="100"/>
      <c r="Y168" s="100"/>
      <c r="Z168" s="100"/>
      <c r="AA168" s="100"/>
      <c r="AB168" s="100"/>
      <c r="AC168" s="100"/>
      <c r="AD168" s="100"/>
      <c r="AE168" s="100"/>
      <c r="AF168" s="100"/>
      <c r="AG168" s="100"/>
      <c r="AH168" s="100"/>
      <c r="AI168" s="100"/>
      <c r="AJ168" s="100"/>
      <c r="AK168" s="100"/>
      <c r="AL168" s="100"/>
      <c r="AM168" s="100"/>
      <c r="AN168" s="100"/>
    </row>
    <row r="169" spans="1:40">
      <c r="A169" s="935" t="s">
        <v>572</v>
      </c>
      <c r="B169" s="720"/>
      <c r="C169" s="720"/>
      <c r="D169" s="666">
        <f>'Data Entry - CA2'!D169</f>
        <v>0</v>
      </c>
      <c r="E169" s="666">
        <f>'Data Entry - CA2'!E169</f>
        <v>0</v>
      </c>
      <c r="F169" s="666">
        <f>'Data Entry - CA2'!F169</f>
        <v>0</v>
      </c>
      <c r="G169" s="666">
        <f>'Data Entry - CA2'!G169</f>
        <v>0</v>
      </c>
      <c r="H169" s="667">
        <f t="shared" si="48"/>
        <v>0</v>
      </c>
      <c r="I169" s="666">
        <f>'Data Entry - CA2'!I169</f>
        <v>0</v>
      </c>
      <c r="J169" s="666">
        <f>'Data Entry - CA2'!J169</f>
        <v>0</v>
      </c>
      <c r="K169" s="668">
        <f t="shared" si="49"/>
        <v>0</v>
      </c>
      <c r="L169" s="669">
        <f>$K$169*0.75</f>
        <v>0</v>
      </c>
      <c r="M169" s="352">
        <f>$K$169*0.25</f>
        <v>0</v>
      </c>
      <c r="N169" s="360" t="s">
        <v>161</v>
      </c>
      <c r="O169" s="159">
        <v>44</v>
      </c>
      <c r="P169" s="100"/>
      <c r="Q169" s="100"/>
      <c r="R169" s="100"/>
      <c r="S169" s="100"/>
      <c r="T169" s="100"/>
      <c r="U169" s="100"/>
      <c r="V169" s="100"/>
      <c r="W169" s="100"/>
      <c r="X169" s="100"/>
      <c r="Y169" s="100"/>
      <c r="Z169" s="100"/>
      <c r="AA169" s="100"/>
      <c r="AB169" s="100"/>
      <c r="AC169" s="100"/>
      <c r="AD169" s="100"/>
      <c r="AE169" s="100"/>
      <c r="AF169" s="100"/>
      <c r="AG169" s="100"/>
      <c r="AH169" s="100"/>
      <c r="AI169" s="100"/>
      <c r="AJ169" s="100"/>
      <c r="AK169" s="100"/>
      <c r="AL169" s="100"/>
      <c r="AM169" s="100"/>
      <c r="AN169" s="100"/>
    </row>
    <row r="170" spans="1:40">
      <c r="A170" s="935" t="s">
        <v>346</v>
      </c>
      <c r="B170" s="720"/>
      <c r="C170" s="720"/>
      <c r="D170" s="666">
        <f>'Data Entry - CA2'!D170</f>
        <v>0</v>
      </c>
      <c r="E170" s="666">
        <f>'Data Entry - CA2'!E170</f>
        <v>0</v>
      </c>
      <c r="F170" s="666">
        <f>'Data Entry - CA2'!F170</f>
        <v>0</v>
      </c>
      <c r="G170" s="666">
        <f>'Data Entry - CA2'!G170</f>
        <v>0</v>
      </c>
      <c r="H170" s="667">
        <f t="shared" si="48"/>
        <v>0</v>
      </c>
      <c r="I170" s="666">
        <f>'Data Entry - CA2'!I170</f>
        <v>0</v>
      </c>
      <c r="J170" s="666">
        <f>'Data Entry - CA2'!J170</f>
        <v>0</v>
      </c>
      <c r="K170" s="668">
        <f t="shared" si="49"/>
        <v>0</v>
      </c>
      <c r="L170" s="719" t="s">
        <v>161</v>
      </c>
      <c r="M170" s="352">
        <f>$K$170</f>
        <v>0</v>
      </c>
      <c r="N170" s="360" t="s">
        <v>161</v>
      </c>
      <c r="O170" s="159">
        <v>45</v>
      </c>
      <c r="P170" s="100"/>
      <c r="Q170" s="100"/>
      <c r="R170" s="100"/>
      <c r="S170" s="100"/>
      <c r="T170" s="100"/>
      <c r="U170" s="100"/>
      <c r="V170" s="100"/>
      <c r="W170" s="100"/>
      <c r="X170" s="100"/>
      <c r="Y170" s="100"/>
      <c r="Z170" s="100"/>
      <c r="AA170" s="100"/>
      <c r="AB170" s="100"/>
      <c r="AC170" s="100"/>
      <c r="AD170" s="100"/>
      <c r="AE170" s="100"/>
      <c r="AF170" s="100"/>
      <c r="AG170" s="100"/>
      <c r="AH170" s="100"/>
      <c r="AI170" s="100"/>
      <c r="AJ170" s="100"/>
      <c r="AK170" s="100"/>
      <c r="AL170" s="100"/>
      <c r="AM170" s="100"/>
      <c r="AN170" s="100"/>
    </row>
    <row r="171" spans="1:40">
      <c r="A171" s="935" t="s">
        <v>347</v>
      </c>
      <c r="B171" s="720"/>
      <c r="C171" s="720"/>
      <c r="D171" s="666">
        <f>'Data Entry - CA2'!D171</f>
        <v>0</v>
      </c>
      <c r="E171" s="666">
        <f>'Data Entry - CA2'!E171</f>
        <v>0</v>
      </c>
      <c r="F171" s="666">
        <f>'Data Entry - CA2'!F171</f>
        <v>0</v>
      </c>
      <c r="G171" s="666">
        <f>'Data Entry - CA2'!G171</f>
        <v>0</v>
      </c>
      <c r="H171" s="667">
        <f t="shared" si="48"/>
        <v>0</v>
      </c>
      <c r="I171" s="666">
        <f>'Data Entry - CA2'!I171</f>
        <v>0</v>
      </c>
      <c r="J171" s="666">
        <f>'Data Entry - CA2'!J171</f>
        <v>0</v>
      </c>
      <c r="K171" s="668">
        <f t="shared" si="49"/>
        <v>0</v>
      </c>
      <c r="L171" s="669">
        <f>$K$171*0.5</f>
        <v>0</v>
      </c>
      <c r="M171" s="352">
        <f>$K$171*0.5</f>
        <v>0</v>
      </c>
      <c r="N171" s="360" t="s">
        <v>161</v>
      </c>
      <c r="O171" s="159">
        <v>46</v>
      </c>
      <c r="P171" s="100"/>
      <c r="Q171" s="100"/>
      <c r="R171" s="100"/>
      <c r="S171" s="100"/>
      <c r="T171" s="100"/>
      <c r="U171" s="100"/>
      <c r="V171" s="100"/>
      <c r="W171" s="100"/>
      <c r="X171" s="100"/>
      <c r="Y171" s="100"/>
      <c r="Z171" s="100"/>
      <c r="AA171" s="100"/>
      <c r="AB171" s="100"/>
      <c r="AC171" s="100"/>
      <c r="AD171" s="100"/>
      <c r="AE171" s="100"/>
      <c r="AF171" s="100"/>
      <c r="AG171" s="100"/>
      <c r="AH171" s="100"/>
      <c r="AI171" s="100"/>
      <c r="AJ171" s="100"/>
      <c r="AK171" s="100"/>
      <c r="AL171" s="100"/>
      <c r="AM171" s="100"/>
      <c r="AN171" s="100"/>
    </row>
    <row r="172" spans="1:40" ht="6.95" customHeight="1">
      <c r="A172" s="201"/>
      <c r="B172" s="717"/>
      <c r="C172" s="717"/>
      <c r="D172" s="701"/>
      <c r="E172" s="701"/>
      <c r="F172" s="701"/>
      <c r="G172" s="701"/>
      <c r="H172" s="701"/>
      <c r="I172" s="701"/>
      <c r="J172" s="701"/>
      <c r="K172" s="676"/>
      <c r="L172" s="700"/>
      <c r="M172" s="701"/>
      <c r="N172" s="676"/>
      <c r="O172" s="159">
        <v>47</v>
      </c>
      <c r="P172" s="100"/>
      <c r="Q172" s="100"/>
      <c r="R172" s="100"/>
      <c r="S172" s="100"/>
      <c r="T172" s="100"/>
      <c r="U172" s="100"/>
      <c r="V172" s="100"/>
      <c r="W172" s="100"/>
      <c r="X172" s="100"/>
      <c r="Y172" s="100"/>
      <c r="Z172" s="100"/>
      <c r="AA172" s="100"/>
      <c r="AB172" s="100"/>
      <c r="AC172" s="100"/>
      <c r="AD172" s="100"/>
      <c r="AE172" s="100"/>
      <c r="AF172" s="100"/>
      <c r="AG172" s="100"/>
      <c r="AH172" s="100"/>
      <c r="AI172" s="100"/>
      <c r="AJ172" s="100"/>
      <c r="AK172" s="100"/>
      <c r="AL172" s="100"/>
      <c r="AM172" s="100"/>
      <c r="AN172" s="100"/>
    </row>
    <row r="173" spans="1:40" ht="15.75">
      <c r="A173" s="305" t="s">
        <v>102</v>
      </c>
      <c r="B173" s="711"/>
      <c r="C173" s="711"/>
      <c r="D173" s="686">
        <f t="shared" ref="D173:L173" si="50">SUM(D164:D171)</f>
        <v>0</v>
      </c>
      <c r="E173" s="686">
        <f t="shared" si="50"/>
        <v>0</v>
      </c>
      <c r="F173" s="686">
        <f t="shared" si="50"/>
        <v>0</v>
      </c>
      <c r="G173" s="686">
        <f t="shared" si="50"/>
        <v>0</v>
      </c>
      <c r="H173" s="686">
        <f t="shared" si="50"/>
        <v>0</v>
      </c>
      <c r="I173" s="686">
        <f t="shared" si="50"/>
        <v>0</v>
      </c>
      <c r="J173" s="686">
        <f t="shared" si="50"/>
        <v>0</v>
      </c>
      <c r="K173" s="687">
        <f t="shared" si="50"/>
        <v>0</v>
      </c>
      <c r="L173" s="688">
        <f t="shared" si="50"/>
        <v>0</v>
      </c>
      <c r="M173" s="686">
        <f>SUM(M163:M171)</f>
        <v>0</v>
      </c>
      <c r="N173" s="687">
        <f>SUM(N163:N171)</f>
        <v>0</v>
      </c>
      <c r="O173" s="159">
        <v>48</v>
      </c>
      <c r="P173" s="100"/>
      <c r="Q173" s="100"/>
      <c r="R173" s="100"/>
      <c r="S173" s="100"/>
      <c r="T173" s="100"/>
      <c r="U173" s="100"/>
      <c r="V173" s="100"/>
      <c r="W173" s="100"/>
      <c r="X173" s="100"/>
      <c r="Y173" s="100"/>
      <c r="Z173" s="100"/>
      <c r="AA173" s="100"/>
      <c r="AB173" s="100"/>
      <c r="AC173" s="100"/>
      <c r="AD173" s="100"/>
      <c r="AE173" s="100"/>
      <c r="AF173" s="100"/>
      <c r="AG173" s="100"/>
      <c r="AH173" s="100"/>
      <c r="AI173" s="100"/>
      <c r="AJ173" s="100"/>
      <c r="AK173" s="100"/>
      <c r="AL173" s="100"/>
      <c r="AM173" s="100"/>
      <c r="AN173" s="100"/>
    </row>
    <row r="174" spans="1:40" ht="9.9499999999999993" customHeight="1">
      <c r="A174" s="675"/>
      <c r="B174" s="717"/>
      <c r="C174" s="717"/>
      <c r="D174" s="701"/>
      <c r="E174" s="701"/>
      <c r="F174" s="701"/>
      <c r="G174" s="701"/>
      <c r="H174" s="701"/>
      <c r="I174" s="701"/>
      <c r="J174" s="701"/>
      <c r="K174" s="676"/>
      <c r="L174" s="673"/>
      <c r="M174" s="674"/>
      <c r="N174" s="675"/>
      <c r="O174" s="159">
        <v>49</v>
      </c>
      <c r="P174" s="100"/>
      <c r="Q174" s="100"/>
      <c r="R174" s="100"/>
      <c r="S174" s="100"/>
      <c r="T174" s="100"/>
      <c r="U174" s="100"/>
      <c r="V174" s="100"/>
      <c r="W174" s="100"/>
      <c r="X174" s="100"/>
      <c r="Y174" s="100"/>
      <c r="Z174" s="100"/>
      <c r="AA174" s="100"/>
      <c r="AB174" s="100"/>
      <c r="AC174" s="100"/>
      <c r="AD174" s="100"/>
      <c r="AE174" s="100"/>
      <c r="AF174" s="100"/>
      <c r="AG174" s="100"/>
      <c r="AH174" s="100"/>
      <c r="AI174" s="100"/>
      <c r="AJ174" s="100"/>
      <c r="AK174" s="100"/>
      <c r="AL174" s="100"/>
      <c r="AM174" s="100"/>
      <c r="AN174" s="100"/>
    </row>
    <row r="175" spans="1:40" ht="15.75">
      <c r="A175" s="305" t="s">
        <v>103</v>
      </c>
      <c r="B175" s="718"/>
      <c r="C175" s="718"/>
      <c r="D175" s="352"/>
      <c r="E175" s="352"/>
      <c r="F175" s="352"/>
      <c r="G175" s="352"/>
      <c r="H175" s="352"/>
      <c r="I175" s="352"/>
      <c r="J175" s="352"/>
      <c r="K175" s="315"/>
      <c r="L175" s="663"/>
      <c r="M175" s="664"/>
      <c r="N175" s="201"/>
      <c r="O175" s="159">
        <v>50</v>
      </c>
      <c r="P175" s="100"/>
      <c r="Q175" s="100"/>
      <c r="R175" s="100"/>
      <c r="S175" s="100"/>
      <c r="T175" s="100"/>
      <c r="U175" s="100"/>
      <c r="V175" s="100"/>
      <c r="W175" s="100"/>
      <c r="X175" s="100"/>
      <c r="Y175" s="100"/>
      <c r="Z175" s="100"/>
      <c r="AA175" s="100"/>
      <c r="AB175" s="100"/>
      <c r="AC175" s="100"/>
      <c r="AD175" s="100"/>
      <c r="AE175" s="100"/>
      <c r="AF175" s="100"/>
      <c r="AG175" s="100"/>
      <c r="AH175" s="100"/>
      <c r="AI175" s="100"/>
      <c r="AJ175" s="100"/>
      <c r="AK175" s="100"/>
      <c r="AL175" s="100"/>
      <c r="AM175" s="100"/>
      <c r="AN175" s="100"/>
    </row>
    <row r="176" spans="1:40">
      <c r="A176" s="935" t="s">
        <v>104</v>
      </c>
      <c r="B176" s="711"/>
      <c r="C176" s="711"/>
      <c r="D176" s="666">
        <f>'Data Entry - CA2'!D176</f>
        <v>0</v>
      </c>
      <c r="E176" s="666">
        <f>'Data Entry - CA2'!E176</f>
        <v>0</v>
      </c>
      <c r="F176" s="666">
        <f>'Data Entry - CA2'!F176</f>
        <v>0</v>
      </c>
      <c r="G176" s="666">
        <f>'Data Entry - CA2'!G176</f>
        <v>0</v>
      </c>
      <c r="H176" s="722">
        <f t="shared" ref="H176:H186" si="51">SUM(D176:G176)</f>
        <v>0</v>
      </c>
      <c r="I176" s="666">
        <f>'Data Entry - CA2'!I176</f>
        <v>0</v>
      </c>
      <c r="J176" s="666">
        <f>'Data Entry - CA2'!J176</f>
        <v>0</v>
      </c>
      <c r="K176" s="668">
        <f t="shared" ref="K176:K186" si="52">SUM(H176:J176)</f>
        <v>0</v>
      </c>
      <c r="L176" s="669" t="e">
        <f>$M$336*$K$176</f>
        <v>#N/A</v>
      </c>
      <c r="M176" s="352" t="e">
        <f>($K$176-$L$176)</f>
        <v>#N/A</v>
      </c>
      <c r="N176" s="360" t="s">
        <v>161</v>
      </c>
      <c r="O176" s="159">
        <v>51</v>
      </c>
      <c r="P176" s="100"/>
      <c r="Q176" s="100"/>
      <c r="R176" s="100"/>
      <c r="S176" s="100"/>
      <c r="T176" s="100"/>
      <c r="U176" s="100"/>
      <c r="V176" s="100"/>
      <c r="W176" s="100"/>
      <c r="X176" s="100"/>
      <c r="Y176" s="100"/>
      <c r="Z176" s="100"/>
      <c r="AA176" s="100"/>
      <c r="AB176" s="100"/>
      <c r="AC176" s="100"/>
      <c r="AD176" s="100"/>
      <c r="AE176" s="100"/>
      <c r="AF176" s="100"/>
      <c r="AG176" s="100"/>
      <c r="AH176" s="100"/>
      <c r="AI176" s="100"/>
      <c r="AJ176" s="100"/>
      <c r="AK176" s="100"/>
      <c r="AL176" s="100"/>
      <c r="AM176" s="100"/>
      <c r="AN176" s="100"/>
    </row>
    <row r="177" spans="1:40">
      <c r="A177" s="935" t="s">
        <v>105</v>
      </c>
      <c r="B177" s="711"/>
      <c r="C177" s="711"/>
      <c r="D177" s="666">
        <f>'Data Entry - CA2'!D177</f>
        <v>0</v>
      </c>
      <c r="E177" s="666">
        <f>'Data Entry - CA2'!E177</f>
        <v>0</v>
      </c>
      <c r="F177" s="666">
        <f>'Data Entry - CA2'!F177</f>
        <v>0</v>
      </c>
      <c r="G177" s="666">
        <f>'Data Entry - CA2'!G177</f>
        <v>0</v>
      </c>
      <c r="H177" s="722">
        <f t="shared" si="51"/>
        <v>0</v>
      </c>
      <c r="I177" s="666">
        <f>'Data Entry - CA2'!I177</f>
        <v>0</v>
      </c>
      <c r="J177" s="666">
        <f>'Data Entry - CA2'!J177</f>
        <v>0</v>
      </c>
      <c r="K177" s="668">
        <f t="shared" si="52"/>
        <v>0</v>
      </c>
      <c r="L177" s="669" t="e">
        <f>$M$336*$K$177</f>
        <v>#N/A</v>
      </c>
      <c r="M177" s="352" t="e">
        <f>($K$177-$L$177)</f>
        <v>#N/A</v>
      </c>
      <c r="N177" s="360" t="s">
        <v>161</v>
      </c>
      <c r="O177" s="159">
        <v>52</v>
      </c>
      <c r="P177" s="100"/>
      <c r="Q177" s="100"/>
      <c r="R177" s="100"/>
      <c r="S177" s="100"/>
      <c r="T177" s="100"/>
      <c r="U177" s="100"/>
      <c r="V177" s="100"/>
      <c r="W177" s="100"/>
      <c r="X177" s="100"/>
      <c r="Y177" s="100"/>
      <c r="Z177" s="100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</row>
    <row r="178" spans="1:40">
      <c r="A178" s="935" t="s">
        <v>106</v>
      </c>
      <c r="B178" s="711"/>
      <c r="C178" s="711"/>
      <c r="D178" s="666">
        <f>'Data Entry - CA2'!D178</f>
        <v>0</v>
      </c>
      <c r="E178" s="666">
        <f>'Data Entry - CA2'!E178</f>
        <v>0</v>
      </c>
      <c r="F178" s="666">
        <f>'Data Entry - CA2'!F178</f>
        <v>0</v>
      </c>
      <c r="G178" s="666">
        <f>'Data Entry - CA2'!G178</f>
        <v>0</v>
      </c>
      <c r="H178" s="722">
        <f t="shared" si="51"/>
        <v>0</v>
      </c>
      <c r="I178" s="666">
        <f>'Data Entry - CA2'!I178</f>
        <v>0</v>
      </c>
      <c r="J178" s="666">
        <f>'Data Entry - CA2'!J178</f>
        <v>0</v>
      </c>
      <c r="K178" s="668">
        <f t="shared" si="52"/>
        <v>0</v>
      </c>
      <c r="L178" s="669" t="e">
        <f>$M$336*$K$178</f>
        <v>#N/A</v>
      </c>
      <c r="M178" s="352" t="e">
        <f>($K$178-$L$178)</f>
        <v>#N/A</v>
      </c>
      <c r="N178" s="360" t="s">
        <v>161</v>
      </c>
      <c r="O178" s="159">
        <v>53</v>
      </c>
      <c r="P178" s="100"/>
      <c r="Q178" s="100"/>
      <c r="R178" s="100"/>
      <c r="S178" s="100"/>
      <c r="T178" s="100"/>
      <c r="U178" s="100"/>
      <c r="V178" s="100"/>
      <c r="W178" s="100"/>
      <c r="X178" s="100"/>
      <c r="Y178" s="100"/>
      <c r="Z178" s="100"/>
      <c r="AA178" s="100"/>
      <c r="AB178" s="100"/>
      <c r="AC178" s="100"/>
      <c r="AD178" s="100"/>
      <c r="AE178" s="100"/>
      <c r="AF178" s="100"/>
      <c r="AG178" s="100"/>
      <c r="AH178" s="100"/>
      <c r="AI178" s="100"/>
      <c r="AJ178" s="100"/>
      <c r="AK178" s="100"/>
      <c r="AL178" s="100"/>
      <c r="AM178" s="100"/>
      <c r="AN178" s="100"/>
    </row>
    <row r="179" spans="1:40">
      <c r="A179" s="935" t="s">
        <v>107</v>
      </c>
      <c r="B179" s="711"/>
      <c r="C179" s="711"/>
      <c r="D179" s="666">
        <f>'Data Entry - CA2'!D179</f>
        <v>0</v>
      </c>
      <c r="E179" s="666">
        <f>'Data Entry - CA2'!E179</f>
        <v>0</v>
      </c>
      <c r="F179" s="666">
        <f>'Data Entry - CA2'!F179</f>
        <v>0</v>
      </c>
      <c r="G179" s="666">
        <f>'Data Entry - CA2'!G179</f>
        <v>0</v>
      </c>
      <c r="H179" s="722">
        <f t="shared" si="51"/>
        <v>0</v>
      </c>
      <c r="I179" s="666">
        <f>'Data Entry - CA2'!I179</f>
        <v>0</v>
      </c>
      <c r="J179" s="666">
        <f>'Data Entry - CA2'!J179</f>
        <v>0</v>
      </c>
      <c r="K179" s="668">
        <f t="shared" si="52"/>
        <v>0</v>
      </c>
      <c r="L179" s="669" t="e">
        <f>$M$336*$K$179</f>
        <v>#N/A</v>
      </c>
      <c r="M179" s="352" t="e">
        <f>($K$179-$L$179)</f>
        <v>#N/A</v>
      </c>
      <c r="N179" s="360" t="s">
        <v>161</v>
      </c>
      <c r="O179" s="159">
        <v>54</v>
      </c>
      <c r="P179" s="100"/>
      <c r="Q179" s="100"/>
      <c r="R179" s="100"/>
      <c r="S179" s="100"/>
      <c r="T179" s="100"/>
      <c r="U179" s="100"/>
      <c r="V179" s="100"/>
      <c r="W179" s="100"/>
      <c r="X179" s="100"/>
      <c r="Y179" s="100"/>
      <c r="Z179" s="100"/>
      <c r="AA179" s="100"/>
      <c r="AB179" s="100"/>
      <c r="AC179" s="100"/>
      <c r="AD179" s="100"/>
      <c r="AE179" s="100"/>
      <c r="AF179" s="100"/>
      <c r="AG179" s="100"/>
      <c r="AH179" s="100"/>
      <c r="AI179" s="100"/>
      <c r="AJ179" s="100"/>
      <c r="AK179" s="100"/>
      <c r="AL179" s="100"/>
      <c r="AM179" s="100"/>
      <c r="AN179" s="100"/>
    </row>
    <row r="180" spans="1:40">
      <c r="A180" s="935" t="s">
        <v>108</v>
      </c>
      <c r="B180" s="711"/>
      <c r="C180" s="711"/>
      <c r="D180" s="666">
        <f>'Data Entry - CA2'!D180</f>
        <v>0</v>
      </c>
      <c r="E180" s="666">
        <f>'Data Entry - CA2'!E180</f>
        <v>0</v>
      </c>
      <c r="F180" s="666">
        <f>'Data Entry - CA2'!F180</f>
        <v>0</v>
      </c>
      <c r="G180" s="666">
        <f>'Data Entry - CA2'!G180</f>
        <v>0</v>
      </c>
      <c r="H180" s="722">
        <f t="shared" si="51"/>
        <v>0</v>
      </c>
      <c r="I180" s="666">
        <f>'Data Entry - CA2'!I180</f>
        <v>0</v>
      </c>
      <c r="J180" s="666">
        <f>'Data Entry - CA2'!J180</f>
        <v>0</v>
      </c>
      <c r="K180" s="668">
        <f t="shared" si="52"/>
        <v>0</v>
      </c>
      <c r="L180" s="669" t="e">
        <f>$M$336*$K$180</f>
        <v>#N/A</v>
      </c>
      <c r="M180" s="352" t="e">
        <f>($K$180-$L$180)</f>
        <v>#N/A</v>
      </c>
      <c r="N180" s="360" t="s">
        <v>161</v>
      </c>
      <c r="O180" s="159">
        <v>55</v>
      </c>
      <c r="P180" s="100"/>
      <c r="Q180" s="100"/>
      <c r="R180" s="100"/>
      <c r="S180" s="100"/>
      <c r="T180" s="100"/>
      <c r="U180" s="100"/>
      <c r="V180" s="100"/>
      <c r="W180" s="100"/>
      <c r="X180" s="100"/>
      <c r="Y180" s="100"/>
      <c r="Z180" s="100"/>
      <c r="AA180" s="100"/>
      <c r="AB180" s="100"/>
      <c r="AC180" s="100"/>
      <c r="AD180" s="100"/>
      <c r="AE180" s="100"/>
      <c r="AF180" s="100"/>
      <c r="AG180" s="100"/>
      <c r="AH180" s="100"/>
      <c r="AI180" s="100"/>
      <c r="AJ180" s="100"/>
      <c r="AK180" s="100"/>
      <c r="AL180" s="100"/>
      <c r="AM180" s="100"/>
      <c r="AN180" s="100"/>
    </row>
    <row r="181" spans="1:40">
      <c r="A181" s="935" t="s">
        <v>109</v>
      </c>
      <c r="B181" s="711"/>
      <c r="C181" s="711"/>
      <c r="D181" s="666">
        <f>'Data Entry - CA2'!D181</f>
        <v>0</v>
      </c>
      <c r="E181" s="666">
        <f>'Data Entry - CA2'!E181</f>
        <v>0</v>
      </c>
      <c r="F181" s="666">
        <f>'Data Entry - CA2'!F181</f>
        <v>0</v>
      </c>
      <c r="G181" s="666">
        <f>'Data Entry - CA2'!G181</f>
        <v>0</v>
      </c>
      <c r="H181" s="667">
        <f t="shared" si="51"/>
        <v>0</v>
      </c>
      <c r="I181" s="666">
        <f>'Data Entry - CA2'!I181</f>
        <v>0</v>
      </c>
      <c r="J181" s="666">
        <f>'Data Entry - CA2'!J181</f>
        <v>0</v>
      </c>
      <c r="K181" s="668">
        <f t="shared" si="52"/>
        <v>0</v>
      </c>
      <c r="L181" s="669" t="e">
        <f>$M$336*$K$181</f>
        <v>#N/A</v>
      </c>
      <c r="M181" s="352" t="e">
        <f>($K$181-$L$181)</f>
        <v>#N/A</v>
      </c>
      <c r="N181" s="360" t="s">
        <v>161</v>
      </c>
      <c r="O181" s="159">
        <v>56</v>
      </c>
      <c r="P181" s="100"/>
      <c r="Q181" s="100"/>
      <c r="R181" s="100"/>
      <c r="S181" s="100"/>
      <c r="T181" s="100"/>
      <c r="U181" s="100"/>
      <c r="V181" s="100"/>
      <c r="W181" s="100"/>
      <c r="X181" s="100"/>
      <c r="Y181" s="100"/>
      <c r="Z181" s="100"/>
      <c r="AA181" s="100"/>
      <c r="AB181" s="100"/>
      <c r="AC181" s="100"/>
      <c r="AD181" s="100"/>
      <c r="AE181" s="100"/>
      <c r="AF181" s="100"/>
      <c r="AG181" s="100"/>
      <c r="AH181" s="100"/>
      <c r="AI181" s="100"/>
      <c r="AJ181" s="100"/>
      <c r="AK181" s="100"/>
      <c r="AL181" s="100"/>
      <c r="AM181" s="100"/>
      <c r="AN181" s="100"/>
    </row>
    <row r="182" spans="1:40">
      <c r="A182" s="935" t="s">
        <v>110</v>
      </c>
      <c r="B182" s="711"/>
      <c r="C182" s="711"/>
      <c r="D182" s="666">
        <f>'Data Entry - CA2'!D182</f>
        <v>0</v>
      </c>
      <c r="E182" s="666">
        <f>'Data Entry - CA2'!E182</f>
        <v>0</v>
      </c>
      <c r="F182" s="666">
        <f>'Data Entry - CA2'!F182</f>
        <v>0</v>
      </c>
      <c r="G182" s="666">
        <f>'Data Entry - CA2'!G182</f>
        <v>0</v>
      </c>
      <c r="H182" s="667">
        <f t="shared" si="51"/>
        <v>0</v>
      </c>
      <c r="I182" s="666">
        <f>'Data Entry - CA2'!I182</f>
        <v>0</v>
      </c>
      <c r="J182" s="666">
        <f>'Data Entry - CA2'!J182</f>
        <v>0</v>
      </c>
      <c r="K182" s="668">
        <f t="shared" si="52"/>
        <v>0</v>
      </c>
      <c r="L182" s="669" t="e">
        <f>$M$336*$K$182</f>
        <v>#N/A</v>
      </c>
      <c r="M182" s="352" t="e">
        <f>($K$182-$L$182)</f>
        <v>#N/A</v>
      </c>
      <c r="N182" s="360" t="s">
        <v>161</v>
      </c>
      <c r="O182" s="159">
        <v>57</v>
      </c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00"/>
      <c r="AD182" s="100"/>
      <c r="AE182" s="100"/>
      <c r="AF182" s="100"/>
      <c r="AG182" s="100"/>
      <c r="AH182" s="100"/>
      <c r="AI182" s="100"/>
      <c r="AJ182" s="100"/>
      <c r="AK182" s="100"/>
      <c r="AL182" s="100"/>
      <c r="AM182" s="100"/>
      <c r="AN182" s="100"/>
    </row>
    <row r="183" spans="1:40">
      <c r="A183" s="935" t="s">
        <v>111</v>
      </c>
      <c r="B183" s="710"/>
      <c r="C183" s="710"/>
      <c r="D183" s="666">
        <f>'Data Entry - CA2'!D183</f>
        <v>0</v>
      </c>
      <c r="E183" s="666">
        <f>'Data Entry - CA2'!E183</f>
        <v>0</v>
      </c>
      <c r="F183" s="666">
        <f>'Data Entry - CA2'!F183</f>
        <v>0</v>
      </c>
      <c r="G183" s="666">
        <f>'Data Entry - CA2'!G183</f>
        <v>0</v>
      </c>
      <c r="H183" s="723">
        <f t="shared" si="51"/>
        <v>0</v>
      </c>
      <c r="I183" s="666">
        <f>'Data Entry - CA2'!I183</f>
        <v>0</v>
      </c>
      <c r="J183" s="666">
        <f>'Data Entry - CA2'!J183</f>
        <v>0</v>
      </c>
      <c r="K183" s="724">
        <f t="shared" si="52"/>
        <v>0</v>
      </c>
      <c r="L183" s="669" t="e">
        <f>$M$336*$K$183</f>
        <v>#N/A</v>
      </c>
      <c r="M183" s="352" t="e">
        <f>($K$183-$L$183)</f>
        <v>#N/A</v>
      </c>
      <c r="N183" s="360" t="s">
        <v>161</v>
      </c>
      <c r="O183" s="159">
        <v>58</v>
      </c>
      <c r="P183" s="100"/>
      <c r="Q183" s="100"/>
      <c r="R183" s="100"/>
      <c r="S183" s="100"/>
      <c r="T183" s="100"/>
      <c r="U183" s="100"/>
      <c r="V183" s="100"/>
      <c r="W183" s="100"/>
      <c r="X183" s="100"/>
      <c r="Y183" s="100"/>
      <c r="Z183" s="100"/>
      <c r="AA183" s="100"/>
      <c r="AB183" s="100"/>
      <c r="AC183" s="100"/>
      <c r="AD183" s="100"/>
      <c r="AE183" s="100"/>
      <c r="AF183" s="100"/>
      <c r="AG183" s="100"/>
      <c r="AH183" s="100"/>
      <c r="AI183" s="100"/>
      <c r="AJ183" s="100"/>
      <c r="AK183" s="100"/>
      <c r="AL183" s="100"/>
      <c r="AM183" s="100"/>
      <c r="AN183" s="100"/>
    </row>
    <row r="184" spans="1:40">
      <c r="A184" s="935" t="s">
        <v>112</v>
      </c>
      <c r="B184" s="711"/>
      <c r="C184" s="711"/>
      <c r="D184" s="666">
        <f>'Data Entry - CA2'!D184</f>
        <v>0</v>
      </c>
      <c r="E184" s="666">
        <f>'Data Entry - CA2'!E184</f>
        <v>0</v>
      </c>
      <c r="F184" s="666">
        <f>'Data Entry - CA2'!F184</f>
        <v>0</v>
      </c>
      <c r="G184" s="666">
        <f>'Data Entry - CA2'!G184</f>
        <v>0</v>
      </c>
      <c r="H184" s="667">
        <f t="shared" si="51"/>
        <v>0</v>
      </c>
      <c r="I184" s="666">
        <f>'Data Entry - CA2'!I184</f>
        <v>0</v>
      </c>
      <c r="J184" s="666">
        <f>'Data Entry - CA2'!J184</f>
        <v>0</v>
      </c>
      <c r="K184" s="668">
        <f t="shared" si="52"/>
        <v>0</v>
      </c>
      <c r="L184" s="669" t="e">
        <f>$M$336*$K$184</f>
        <v>#N/A</v>
      </c>
      <c r="M184" s="352" t="e">
        <f>($K$184-$L$184)</f>
        <v>#N/A</v>
      </c>
      <c r="N184" s="360" t="s">
        <v>161</v>
      </c>
      <c r="O184" s="159">
        <v>59</v>
      </c>
      <c r="P184" s="100"/>
      <c r="Q184" s="100"/>
      <c r="R184" s="100"/>
      <c r="S184" s="100"/>
      <c r="T184" s="100"/>
      <c r="U184" s="100"/>
      <c r="V184" s="100"/>
      <c r="W184" s="100"/>
      <c r="X184" s="100"/>
      <c r="Y184" s="100"/>
      <c r="Z184" s="100"/>
      <c r="AA184" s="100"/>
      <c r="AB184" s="100"/>
      <c r="AC184" s="100"/>
      <c r="AD184" s="100"/>
      <c r="AE184" s="100"/>
      <c r="AF184" s="100"/>
      <c r="AG184" s="100"/>
      <c r="AH184" s="100"/>
      <c r="AI184" s="100"/>
      <c r="AJ184" s="100"/>
      <c r="AK184" s="100"/>
      <c r="AL184" s="100"/>
      <c r="AM184" s="100"/>
      <c r="AN184" s="100"/>
    </row>
    <row r="185" spans="1:40">
      <c r="A185" s="935" t="s">
        <v>113</v>
      </c>
      <c r="B185" s="710"/>
      <c r="C185" s="710"/>
      <c r="D185" s="666">
        <f>'Data Entry - CA2'!D185</f>
        <v>0</v>
      </c>
      <c r="E185" s="666">
        <f>'Data Entry - CA2'!E185</f>
        <v>0</v>
      </c>
      <c r="F185" s="666">
        <f>'Data Entry - CA2'!F185</f>
        <v>0</v>
      </c>
      <c r="G185" s="666">
        <f>'Data Entry - CA2'!G185</f>
        <v>0</v>
      </c>
      <c r="H185" s="723">
        <f t="shared" si="51"/>
        <v>0</v>
      </c>
      <c r="I185" s="666">
        <f>'Data Entry - CA2'!I185</f>
        <v>0</v>
      </c>
      <c r="J185" s="666">
        <f>'Data Entry - CA2'!J185</f>
        <v>0</v>
      </c>
      <c r="K185" s="724">
        <f t="shared" si="52"/>
        <v>0</v>
      </c>
      <c r="L185" s="669" t="e">
        <f>$M$336*$K$185</f>
        <v>#N/A</v>
      </c>
      <c r="M185" s="352" t="e">
        <f>($K$185-$L$185)</f>
        <v>#N/A</v>
      </c>
      <c r="N185" s="360" t="s">
        <v>161</v>
      </c>
      <c r="O185" s="159">
        <v>60</v>
      </c>
      <c r="P185" s="100"/>
      <c r="Q185" s="100"/>
      <c r="R185" s="100"/>
      <c r="S185" s="100"/>
      <c r="T185" s="100"/>
      <c r="U185" s="100"/>
      <c r="V185" s="100"/>
      <c r="W185" s="100"/>
      <c r="X185" s="100"/>
      <c r="Y185" s="100"/>
      <c r="Z185" s="100"/>
      <c r="AA185" s="100"/>
      <c r="AB185" s="100"/>
      <c r="AC185" s="100"/>
      <c r="AD185" s="100"/>
      <c r="AE185" s="100"/>
      <c r="AF185" s="100"/>
      <c r="AG185" s="100"/>
      <c r="AH185" s="100"/>
      <c r="AI185" s="100"/>
      <c r="AJ185" s="100"/>
      <c r="AK185" s="100"/>
      <c r="AL185" s="100"/>
      <c r="AM185" s="100"/>
      <c r="AN185" s="100"/>
    </row>
    <row r="186" spans="1:40">
      <c r="A186" s="935" t="s">
        <v>114</v>
      </c>
      <c r="B186" s="718"/>
      <c r="C186" s="718"/>
      <c r="D186" s="666">
        <f>'Data Entry - CA2'!D186</f>
        <v>0</v>
      </c>
      <c r="E186" s="666">
        <f>'Data Entry - CA2'!E186</f>
        <v>0</v>
      </c>
      <c r="F186" s="666">
        <f>'Data Entry - CA2'!F186</f>
        <v>0</v>
      </c>
      <c r="G186" s="666">
        <f>'Data Entry - CA2'!G186</f>
        <v>0</v>
      </c>
      <c r="H186" s="723">
        <f t="shared" si="51"/>
        <v>0</v>
      </c>
      <c r="I186" s="666">
        <f>'Data Entry - CA2'!I186</f>
        <v>0</v>
      </c>
      <c r="J186" s="666">
        <f>'Data Entry - CA2'!J186</f>
        <v>0</v>
      </c>
      <c r="K186" s="724">
        <f t="shared" si="52"/>
        <v>0</v>
      </c>
      <c r="L186" s="669" t="e">
        <f>$M$336*$K$186</f>
        <v>#N/A</v>
      </c>
      <c r="M186" s="352" t="e">
        <f>($K$186-$L$186)</f>
        <v>#N/A</v>
      </c>
      <c r="N186" s="360" t="s">
        <v>161</v>
      </c>
      <c r="O186" s="159">
        <v>61</v>
      </c>
      <c r="P186" s="100"/>
      <c r="Q186" s="100"/>
      <c r="R186" s="100"/>
      <c r="S186" s="100"/>
      <c r="T186" s="100"/>
      <c r="U186" s="100"/>
      <c r="V186" s="100"/>
      <c r="W186" s="100"/>
      <c r="X186" s="100"/>
      <c r="Y186" s="100"/>
      <c r="Z186" s="100"/>
      <c r="AA186" s="100"/>
      <c r="AB186" s="100"/>
      <c r="AC186" s="100"/>
      <c r="AD186" s="100"/>
      <c r="AE186" s="100"/>
      <c r="AF186" s="100"/>
      <c r="AG186" s="100"/>
      <c r="AH186" s="100"/>
      <c r="AI186" s="100"/>
      <c r="AJ186" s="100"/>
      <c r="AK186" s="100"/>
      <c r="AL186" s="100"/>
      <c r="AM186" s="100"/>
      <c r="AN186" s="100"/>
    </row>
    <row r="187" spans="1:40">
      <c r="A187" s="201"/>
      <c r="B187" s="725"/>
      <c r="C187" s="725"/>
      <c r="D187" s="726"/>
      <c r="E187" s="726"/>
      <c r="F187" s="726"/>
      <c r="G187" s="726"/>
      <c r="H187" s="726"/>
      <c r="I187" s="726"/>
      <c r="J187" s="726"/>
      <c r="K187" s="678"/>
      <c r="L187" s="679"/>
      <c r="M187" s="679"/>
      <c r="N187" s="679"/>
      <c r="O187" s="159">
        <v>62</v>
      </c>
      <c r="P187" s="100"/>
      <c r="Q187" s="100"/>
      <c r="R187" s="100"/>
      <c r="S187" s="100"/>
      <c r="T187" s="100"/>
      <c r="U187" s="100"/>
      <c r="V187" s="100"/>
      <c r="W187" s="100"/>
      <c r="X187" s="100"/>
      <c r="Y187" s="100"/>
      <c r="Z187" s="100"/>
      <c r="AA187" s="100"/>
      <c r="AB187" s="100"/>
      <c r="AC187" s="100"/>
      <c r="AD187" s="100"/>
      <c r="AE187" s="100"/>
      <c r="AF187" s="100"/>
      <c r="AG187" s="100"/>
      <c r="AH187" s="100"/>
      <c r="AI187" s="100"/>
      <c r="AJ187" s="100"/>
      <c r="AK187" s="100"/>
      <c r="AL187" s="100"/>
      <c r="AM187" s="100"/>
      <c r="AN187" s="100"/>
    </row>
    <row r="188" spans="1:40" ht="15.75">
      <c r="A188" s="305" t="s">
        <v>115</v>
      </c>
      <c r="B188" s="711"/>
      <c r="C188" s="711"/>
      <c r="D188" s="727">
        <f t="shared" ref="D188:N188" si="53">SUM(D175:D186)</f>
        <v>0</v>
      </c>
      <c r="E188" s="727">
        <f t="shared" si="53"/>
        <v>0</v>
      </c>
      <c r="F188" s="727">
        <f t="shared" si="53"/>
        <v>0</v>
      </c>
      <c r="G188" s="727">
        <f t="shared" si="53"/>
        <v>0</v>
      </c>
      <c r="H188" s="727">
        <f t="shared" si="53"/>
        <v>0</v>
      </c>
      <c r="I188" s="727">
        <f t="shared" si="53"/>
        <v>0</v>
      </c>
      <c r="J188" s="727">
        <f t="shared" si="53"/>
        <v>0</v>
      </c>
      <c r="K188" s="728">
        <f t="shared" si="53"/>
        <v>0</v>
      </c>
      <c r="L188" s="728" t="e">
        <f t="shared" si="53"/>
        <v>#N/A</v>
      </c>
      <c r="M188" s="728" t="e">
        <f t="shared" si="53"/>
        <v>#N/A</v>
      </c>
      <c r="N188" s="729">
        <f t="shared" si="53"/>
        <v>0</v>
      </c>
      <c r="O188" s="159">
        <v>63</v>
      </c>
      <c r="P188" s="100"/>
      <c r="Q188" s="100"/>
      <c r="R188" s="100"/>
      <c r="S188" s="100"/>
      <c r="T188" s="100"/>
      <c r="U188" s="100"/>
      <c r="V188" s="100"/>
      <c r="W188" s="100"/>
      <c r="X188" s="100"/>
      <c r="Y188" s="100"/>
      <c r="Z188" s="100"/>
      <c r="AA188" s="100"/>
      <c r="AB188" s="100"/>
      <c r="AC188" s="100"/>
      <c r="AD188" s="100"/>
      <c r="AE188" s="100"/>
      <c r="AF188" s="100"/>
      <c r="AG188" s="100"/>
      <c r="AH188" s="100"/>
      <c r="AI188" s="100"/>
      <c r="AJ188" s="100"/>
      <c r="AK188" s="100"/>
      <c r="AL188" s="100"/>
      <c r="AM188" s="100"/>
      <c r="AN188" s="100"/>
    </row>
    <row r="189" spans="1:40" ht="15.75">
      <c r="A189" s="675"/>
      <c r="B189" s="725"/>
      <c r="C189" s="725"/>
      <c r="D189" s="730"/>
      <c r="E189" s="730"/>
      <c r="F189" s="730"/>
      <c r="G189" s="730"/>
      <c r="H189" s="730"/>
      <c r="I189" s="730"/>
      <c r="J189" s="730"/>
      <c r="K189" s="731"/>
      <c r="L189" s="732"/>
      <c r="M189" s="732"/>
      <c r="N189" s="732"/>
      <c r="O189" s="159">
        <v>64</v>
      </c>
      <c r="P189" s="100"/>
      <c r="Q189" s="100"/>
      <c r="R189" s="100"/>
      <c r="S189" s="100"/>
      <c r="T189" s="100"/>
      <c r="U189" s="100"/>
      <c r="V189" s="100"/>
      <c r="W189" s="100"/>
      <c r="X189" s="100"/>
      <c r="Y189" s="100"/>
      <c r="Z189" s="100"/>
      <c r="AA189" s="100"/>
      <c r="AB189" s="100"/>
      <c r="AC189" s="100"/>
      <c r="AD189" s="100"/>
      <c r="AE189" s="100"/>
      <c r="AF189" s="100"/>
      <c r="AG189" s="100"/>
      <c r="AH189" s="100"/>
      <c r="AI189" s="100"/>
      <c r="AJ189" s="100"/>
      <c r="AK189" s="100"/>
      <c r="AL189" s="100"/>
      <c r="AM189" s="100"/>
      <c r="AN189" s="100"/>
    </row>
    <row r="190" spans="1:40" ht="15.75">
      <c r="A190" s="305" t="s">
        <v>116</v>
      </c>
      <c r="B190" s="718"/>
      <c r="C190" s="718"/>
      <c r="D190" s="336"/>
      <c r="E190" s="336"/>
      <c r="F190" s="336"/>
      <c r="G190" s="336"/>
      <c r="H190" s="336"/>
      <c r="I190" s="336"/>
      <c r="J190" s="336"/>
      <c r="K190" s="310"/>
      <c r="L190" s="365"/>
      <c r="M190" s="733"/>
      <c r="N190" s="305"/>
      <c r="O190" s="159">
        <v>65</v>
      </c>
      <c r="P190" s="100"/>
      <c r="Q190" s="100"/>
      <c r="R190" s="100"/>
      <c r="S190" s="100"/>
      <c r="T190" s="100"/>
      <c r="U190" s="100"/>
      <c r="V190" s="100"/>
      <c r="W190" s="100"/>
      <c r="X190" s="100"/>
      <c r="Y190" s="100"/>
      <c r="Z190" s="100"/>
      <c r="AA190" s="100"/>
      <c r="AB190" s="100"/>
      <c r="AC190" s="100"/>
      <c r="AD190" s="100"/>
      <c r="AE190" s="100"/>
      <c r="AF190" s="100"/>
      <c r="AG190" s="100"/>
      <c r="AH190" s="100"/>
      <c r="AI190" s="100"/>
      <c r="AJ190" s="100"/>
      <c r="AK190" s="100"/>
      <c r="AL190" s="100"/>
      <c r="AM190" s="100"/>
      <c r="AN190" s="100"/>
    </row>
    <row r="191" spans="1:40">
      <c r="A191" s="935" t="s">
        <v>343</v>
      </c>
      <c r="B191" s="711"/>
      <c r="C191" s="711"/>
      <c r="D191" s="734" t="s">
        <v>161</v>
      </c>
      <c r="E191" s="734" t="s">
        <v>161</v>
      </c>
      <c r="F191" s="734" t="s">
        <v>161</v>
      </c>
      <c r="G191" s="734" t="s">
        <v>161</v>
      </c>
      <c r="H191" s="734" t="s">
        <v>161</v>
      </c>
      <c r="I191" s="734" t="s">
        <v>161</v>
      </c>
      <c r="J191" s="734" t="s">
        <v>161</v>
      </c>
      <c r="K191" s="735" t="s">
        <v>161</v>
      </c>
      <c r="L191" s="736" t="s">
        <v>161</v>
      </c>
      <c r="M191" s="734" t="s">
        <v>161</v>
      </c>
      <c r="N191" s="735" t="str">
        <f>$K$191</f>
        <v>X</v>
      </c>
      <c r="O191" s="159">
        <v>66</v>
      </c>
      <c r="P191" s="100"/>
      <c r="Q191" s="100"/>
      <c r="R191" s="100"/>
      <c r="S191" s="100"/>
      <c r="T191" s="100"/>
      <c r="U191" s="100"/>
      <c r="V191" s="100"/>
      <c r="W191" s="100"/>
      <c r="X191" s="100"/>
      <c r="Y191" s="100"/>
      <c r="Z191" s="100"/>
      <c r="AA191" s="100"/>
      <c r="AB191" s="100"/>
      <c r="AC191" s="100"/>
      <c r="AD191" s="100"/>
      <c r="AE191" s="100"/>
      <c r="AF191" s="100"/>
      <c r="AG191" s="100"/>
      <c r="AH191" s="100"/>
      <c r="AI191" s="100"/>
      <c r="AJ191" s="100"/>
      <c r="AK191" s="100"/>
      <c r="AL191" s="100"/>
      <c r="AM191" s="100"/>
      <c r="AN191" s="100"/>
    </row>
    <row r="192" spans="1:40" ht="15.75">
      <c r="A192" s="201"/>
      <c r="B192" s="737"/>
      <c r="C192" s="737"/>
      <c r="D192" s="730"/>
      <c r="E192" s="730"/>
      <c r="F192" s="730"/>
      <c r="G192" s="730"/>
      <c r="H192" s="730"/>
      <c r="I192" s="730"/>
      <c r="J192" s="730"/>
      <c r="K192" s="731"/>
      <c r="L192" s="738"/>
      <c r="M192" s="739"/>
      <c r="N192" s="732"/>
      <c r="O192" s="159">
        <v>67</v>
      </c>
      <c r="P192" s="100"/>
      <c r="Q192" s="100"/>
      <c r="R192" s="100"/>
      <c r="S192" s="100"/>
      <c r="T192" s="100"/>
      <c r="U192" s="100"/>
      <c r="V192" s="100"/>
      <c r="W192" s="100"/>
      <c r="X192" s="100"/>
      <c r="Y192" s="100"/>
      <c r="Z192" s="100"/>
      <c r="AA192" s="100"/>
      <c r="AB192" s="100"/>
      <c r="AC192" s="100"/>
      <c r="AD192" s="100"/>
      <c r="AE192" s="100"/>
      <c r="AF192" s="100"/>
      <c r="AG192" s="100"/>
      <c r="AH192" s="100"/>
      <c r="AI192" s="100"/>
      <c r="AJ192" s="100"/>
      <c r="AK192" s="100"/>
      <c r="AL192" s="100"/>
      <c r="AM192" s="100"/>
      <c r="AN192" s="100"/>
    </row>
    <row r="193" spans="1:40" ht="15.75">
      <c r="A193" s="305" t="s">
        <v>118</v>
      </c>
      <c r="B193" s="740"/>
      <c r="C193" s="740"/>
      <c r="D193" s="727" t="str">
        <f>$D$191</f>
        <v>X</v>
      </c>
      <c r="E193" s="727" t="str">
        <f>$E$191</f>
        <v>X</v>
      </c>
      <c r="F193" s="727" t="str">
        <f>$F$191</f>
        <v>X</v>
      </c>
      <c r="G193" s="727" t="str">
        <f>$G$191</f>
        <v>X</v>
      </c>
      <c r="H193" s="727" t="str">
        <f>$H$191</f>
        <v>X</v>
      </c>
      <c r="I193" s="727" t="str">
        <f>$I$191</f>
        <v>X</v>
      </c>
      <c r="J193" s="727" t="str">
        <f>$J$191</f>
        <v>X</v>
      </c>
      <c r="K193" s="728" t="str">
        <f>$K$191</f>
        <v>X</v>
      </c>
      <c r="L193" s="716" t="s">
        <v>161</v>
      </c>
      <c r="M193" s="727" t="s">
        <v>161</v>
      </c>
      <c r="N193" s="728" t="str">
        <f>$K$193</f>
        <v>X</v>
      </c>
      <c r="O193" s="159">
        <v>68</v>
      </c>
      <c r="P193" s="100"/>
      <c r="Q193" s="100"/>
      <c r="R193" s="100"/>
      <c r="S193" s="100"/>
      <c r="T193" s="100"/>
      <c r="U193" s="100"/>
      <c r="V193" s="100"/>
      <c r="W193" s="100"/>
      <c r="X193" s="100"/>
      <c r="Y193" s="100"/>
      <c r="Z193" s="100"/>
      <c r="AA193" s="100"/>
      <c r="AB193" s="100"/>
      <c r="AC193" s="100"/>
      <c r="AD193" s="100"/>
      <c r="AE193" s="100"/>
      <c r="AF193" s="100"/>
      <c r="AG193" s="100"/>
      <c r="AH193" s="100"/>
      <c r="AI193" s="100"/>
      <c r="AJ193" s="100"/>
      <c r="AK193" s="100"/>
      <c r="AL193" s="100"/>
      <c r="AM193" s="100"/>
      <c r="AN193" s="100"/>
    </row>
    <row r="194" spans="1:40" ht="9.9499999999999993" customHeight="1">
      <c r="A194" s="306"/>
      <c r="B194" s="741"/>
      <c r="C194" s="741"/>
      <c r="D194" s="742"/>
      <c r="E194" s="742"/>
      <c r="F194" s="742"/>
      <c r="G194" s="742"/>
      <c r="H194" s="742"/>
      <c r="I194" s="704"/>
      <c r="J194" s="742"/>
      <c r="K194" s="743"/>
      <c r="L194" s="744"/>
      <c r="M194" s="744"/>
      <c r="N194" s="744"/>
      <c r="O194" s="159">
        <v>69</v>
      </c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  <c r="AB194" s="100"/>
      <c r="AC194" s="100"/>
      <c r="AD194" s="100"/>
      <c r="AE194" s="100"/>
      <c r="AF194" s="100"/>
      <c r="AG194" s="100"/>
      <c r="AH194" s="100"/>
      <c r="AI194" s="100"/>
      <c r="AJ194" s="100"/>
      <c r="AK194" s="100"/>
      <c r="AL194" s="100"/>
      <c r="AM194" s="100"/>
      <c r="AN194" s="100"/>
    </row>
    <row r="195" spans="1:40" ht="15.75">
      <c r="A195" s="305" t="s">
        <v>119</v>
      </c>
      <c r="B195" s="745"/>
      <c r="C195" s="745"/>
      <c r="D195" s="746">
        <f>(D136+D147+D161+D173+D188)</f>
        <v>0</v>
      </c>
      <c r="E195" s="746">
        <f t="shared" ref="E195:N195" si="54">E136+E147+E161+E173+E188</f>
        <v>0</v>
      </c>
      <c r="F195" s="746">
        <f t="shared" si="54"/>
        <v>0</v>
      </c>
      <c r="G195" s="746">
        <f t="shared" si="54"/>
        <v>0</v>
      </c>
      <c r="H195" s="746">
        <f t="shared" si="54"/>
        <v>0</v>
      </c>
      <c r="I195" s="747">
        <f t="shared" si="54"/>
        <v>0</v>
      </c>
      <c r="J195" s="746">
        <f t="shared" si="54"/>
        <v>0</v>
      </c>
      <c r="K195" s="316">
        <f t="shared" si="54"/>
        <v>0</v>
      </c>
      <c r="L195" s="316" t="e">
        <f t="shared" si="54"/>
        <v>#N/A</v>
      </c>
      <c r="M195" s="316" t="e">
        <f t="shared" si="54"/>
        <v>#N/A</v>
      </c>
      <c r="N195" s="316">
        <f t="shared" si="54"/>
        <v>0</v>
      </c>
      <c r="O195" s="159">
        <v>70</v>
      </c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  <c r="AB195" s="100"/>
      <c r="AC195" s="100"/>
      <c r="AD195" s="100"/>
      <c r="AE195" s="100"/>
      <c r="AF195" s="100"/>
      <c r="AG195" s="100"/>
      <c r="AH195" s="100"/>
      <c r="AI195" s="100"/>
      <c r="AJ195" s="100"/>
      <c r="AK195" s="100"/>
      <c r="AL195" s="100"/>
      <c r="AM195" s="100"/>
      <c r="AN195" s="100"/>
    </row>
    <row r="196" spans="1:40" ht="15.75">
      <c r="A196" s="307"/>
      <c r="B196" s="748"/>
      <c r="C196" s="748"/>
      <c r="D196" s="749"/>
      <c r="E196" s="749"/>
      <c r="F196" s="749"/>
      <c r="G196" s="749"/>
      <c r="H196" s="749"/>
      <c r="I196" s="750"/>
      <c r="J196" s="749"/>
      <c r="K196" s="317"/>
      <c r="L196" s="318"/>
      <c r="M196" s="751"/>
      <c r="N196" s="752"/>
      <c r="O196" s="159">
        <v>71</v>
      </c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  <c r="AB196" s="100"/>
      <c r="AC196" s="100"/>
      <c r="AD196" s="100"/>
      <c r="AE196" s="100"/>
      <c r="AF196" s="100"/>
      <c r="AG196" s="100"/>
      <c r="AH196" s="100"/>
      <c r="AI196" s="100"/>
      <c r="AJ196" s="100"/>
      <c r="AK196" s="100"/>
      <c r="AL196" s="100"/>
      <c r="AM196" s="100"/>
      <c r="AN196" s="100"/>
    </row>
    <row r="197" spans="1:40" ht="15.75">
      <c r="A197" s="305" t="s">
        <v>120</v>
      </c>
      <c r="B197" s="753">
        <f>$B$119+$B$195</f>
        <v>0</v>
      </c>
      <c r="C197" s="753">
        <f>$C$119+$C$195</f>
        <v>0</v>
      </c>
      <c r="D197" s="754">
        <f>$D$119+$D$195</f>
        <v>0</v>
      </c>
      <c r="E197" s="754">
        <f>$E$119+$E$195</f>
        <v>0</v>
      </c>
      <c r="F197" s="754">
        <f>$F$119+$F$195</f>
        <v>0</v>
      </c>
      <c r="G197" s="754">
        <f>$G$119+$G$195</f>
        <v>0</v>
      </c>
      <c r="H197" s="754">
        <f>$H$119+$H$195</f>
        <v>0</v>
      </c>
      <c r="I197" s="755">
        <f>$I$119+$I$195</f>
        <v>0</v>
      </c>
      <c r="J197" s="754">
        <f>$J$119+$J$195</f>
        <v>0</v>
      </c>
      <c r="K197" s="756">
        <f>$K$119+$K$195</f>
        <v>0</v>
      </c>
      <c r="L197" s="757"/>
      <c r="M197" s="758"/>
      <c r="N197" s="346"/>
      <c r="O197" s="159">
        <v>72</v>
      </c>
      <c r="P197" s="100"/>
      <c r="Q197" s="168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  <c r="AB197" s="100"/>
      <c r="AC197" s="100"/>
      <c r="AD197" s="100"/>
      <c r="AE197" s="100"/>
      <c r="AF197" s="100"/>
      <c r="AG197" s="100"/>
      <c r="AH197" s="100"/>
      <c r="AI197" s="100"/>
      <c r="AJ197" s="100"/>
      <c r="AK197" s="100"/>
      <c r="AL197" s="100"/>
      <c r="AM197" s="100"/>
      <c r="AN197" s="100"/>
    </row>
    <row r="198" spans="1:40">
      <c r="A198" s="304"/>
      <c r="B198" s="759"/>
      <c r="C198" s="759"/>
      <c r="D198" s="760"/>
      <c r="E198" s="760"/>
      <c r="F198" s="760"/>
      <c r="G198" s="760"/>
      <c r="H198" s="760"/>
      <c r="I198" s="761"/>
      <c r="J198" s="760"/>
      <c r="K198" s="762"/>
      <c r="L198" s="367"/>
      <c r="M198" s="367"/>
      <c r="N198" s="367"/>
      <c r="O198" s="159">
        <v>73</v>
      </c>
      <c r="P198" s="168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  <c r="AB198" s="100"/>
      <c r="AC198" s="100"/>
      <c r="AD198" s="100"/>
      <c r="AE198" s="100"/>
      <c r="AF198" s="100"/>
      <c r="AG198" s="100"/>
      <c r="AH198" s="100"/>
      <c r="AI198" s="100"/>
      <c r="AJ198" s="100"/>
      <c r="AK198" s="100"/>
      <c r="AL198" s="100"/>
      <c r="AM198" s="100"/>
      <c r="AN198" s="100"/>
    </row>
    <row r="199" spans="1:40" ht="15.75">
      <c r="A199" s="201" t="s">
        <v>121</v>
      </c>
      <c r="B199" s="763"/>
      <c r="C199" s="763"/>
      <c r="D199" s="764" t="s">
        <v>141</v>
      </c>
      <c r="E199" s="764"/>
      <c r="F199" s="764" t="s">
        <v>141</v>
      </c>
      <c r="G199" s="764"/>
      <c r="H199" s="764"/>
      <c r="I199" s="357"/>
      <c r="J199" s="764" t="s">
        <v>141</v>
      </c>
      <c r="K199" s="728"/>
      <c r="L199" s="765"/>
      <c r="M199" s="765"/>
      <c r="N199" s="765"/>
      <c r="O199" s="159">
        <v>74</v>
      </c>
      <c r="P199" s="100"/>
      <c r="Q199" s="100"/>
      <c r="R199" s="100"/>
      <c r="S199" s="100"/>
      <c r="T199" s="100"/>
      <c r="U199" s="100"/>
      <c r="V199" s="100"/>
      <c r="W199" s="100"/>
      <c r="X199" s="100"/>
      <c r="Y199" s="100"/>
      <c r="Z199" s="100"/>
      <c r="AA199" s="100"/>
      <c r="AB199" s="100"/>
      <c r="AC199" s="100"/>
      <c r="AD199" s="100"/>
      <c r="AE199" s="100"/>
      <c r="AF199" s="100"/>
      <c r="AG199" s="100"/>
      <c r="AH199" s="100"/>
      <c r="AI199" s="100"/>
      <c r="AJ199" s="100"/>
      <c r="AK199" s="100"/>
      <c r="AL199" s="100"/>
      <c r="AM199" s="100"/>
      <c r="AN199" s="100"/>
    </row>
    <row r="200" spans="1:40">
      <c r="A200" s="935" t="s">
        <v>367</v>
      </c>
      <c r="B200" s="766"/>
      <c r="C200" s="766"/>
      <c r="D200" s="767"/>
      <c r="E200" s="767"/>
      <c r="F200" s="767"/>
      <c r="G200" s="767"/>
      <c r="H200" s="767"/>
      <c r="I200" s="666">
        <f>'Data Entry - CA2'!I200</f>
        <v>0</v>
      </c>
      <c r="J200" s="767"/>
      <c r="K200" s="768">
        <f>$I$200</f>
        <v>0</v>
      </c>
      <c r="L200" s="769" t="s">
        <v>161</v>
      </c>
      <c r="M200" s="770" t="s">
        <v>161</v>
      </c>
      <c r="N200" s="757">
        <f>$K$200</f>
        <v>0</v>
      </c>
      <c r="O200" s="159">
        <v>75</v>
      </c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</row>
    <row r="201" spans="1:40" ht="15.75">
      <c r="A201" s="935" t="s">
        <v>368</v>
      </c>
      <c r="B201" s="771"/>
      <c r="C201" s="771"/>
      <c r="D201" s="772"/>
      <c r="E201" s="772"/>
      <c r="F201" s="772"/>
      <c r="G201" s="772"/>
      <c r="H201" s="772"/>
      <c r="I201" s="666">
        <f>'Data Entry - CA2'!I201</f>
        <v>0</v>
      </c>
      <c r="J201" s="772"/>
      <c r="K201" s="773">
        <f>$I$201</f>
        <v>0</v>
      </c>
      <c r="L201" s="774" t="s">
        <v>161</v>
      </c>
      <c r="M201" s="775" t="s">
        <v>161</v>
      </c>
      <c r="N201" s="735">
        <f>$K$201</f>
        <v>0</v>
      </c>
      <c r="O201" s="159">
        <v>76</v>
      </c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  <c r="AB201" s="100"/>
      <c r="AC201" s="100"/>
      <c r="AD201" s="100"/>
      <c r="AE201" s="100"/>
      <c r="AF201" s="100"/>
      <c r="AG201" s="100"/>
      <c r="AH201" s="100"/>
      <c r="AI201" s="100"/>
      <c r="AJ201" s="100"/>
      <c r="AK201" s="100"/>
      <c r="AL201" s="100"/>
      <c r="AM201" s="100"/>
      <c r="AN201" s="100"/>
    </row>
    <row r="202" spans="1:40" ht="15.75">
      <c r="A202" s="201"/>
      <c r="B202" s="776"/>
      <c r="C202" s="776"/>
      <c r="D202" s="777"/>
      <c r="E202" s="777"/>
      <c r="F202" s="777"/>
      <c r="G202" s="777"/>
      <c r="H202" s="777"/>
      <c r="I202" s="778"/>
      <c r="J202" s="779"/>
      <c r="K202" s="780"/>
      <c r="L202" s="738"/>
      <c r="M202" s="739"/>
      <c r="N202" s="732"/>
      <c r="O202" s="159">
        <v>77</v>
      </c>
      <c r="P202" s="100"/>
      <c r="Q202" s="100"/>
      <c r="R202" s="100"/>
      <c r="S202" s="100"/>
      <c r="T202" s="100"/>
      <c r="U202" s="100"/>
      <c r="V202" s="100"/>
      <c r="W202" s="100"/>
      <c r="X202" s="100"/>
      <c r="Y202" s="100"/>
      <c r="Z202" s="100"/>
      <c r="AA202" s="100"/>
      <c r="AB202" s="100"/>
      <c r="AC202" s="100"/>
      <c r="AD202" s="100"/>
      <c r="AE202" s="100"/>
      <c r="AF202" s="100"/>
      <c r="AG202" s="100"/>
      <c r="AH202" s="100"/>
      <c r="AI202" s="100"/>
      <c r="AJ202" s="100"/>
      <c r="AK202" s="100"/>
      <c r="AL202" s="100"/>
      <c r="AM202" s="100"/>
      <c r="AN202" s="100"/>
    </row>
    <row r="203" spans="1:40" ht="15.75">
      <c r="A203" s="305" t="s">
        <v>124</v>
      </c>
      <c r="B203" s="766"/>
      <c r="C203" s="766"/>
      <c r="D203" s="767"/>
      <c r="E203" s="767"/>
      <c r="F203" s="767"/>
      <c r="G203" s="767"/>
      <c r="H203" s="767"/>
      <c r="I203" s="755">
        <f>SUM(I200:I201)</f>
        <v>0</v>
      </c>
      <c r="J203" s="781"/>
      <c r="K203" s="782">
        <f>SUM(K200:K201)</f>
        <v>0</v>
      </c>
      <c r="L203" s="783">
        <f>SUM(L200:L201)</f>
        <v>0</v>
      </c>
      <c r="M203" s="783">
        <f>SUM(M200:M201)</f>
        <v>0</v>
      </c>
      <c r="N203" s="783">
        <f>SUM(N200:N201)</f>
        <v>0</v>
      </c>
      <c r="O203" s="159">
        <v>78</v>
      </c>
      <c r="P203" s="100"/>
      <c r="Q203" s="100"/>
      <c r="R203" s="100"/>
      <c r="S203" s="100"/>
      <c r="T203" s="100"/>
      <c r="U203" s="100"/>
      <c r="V203" s="100"/>
      <c r="W203" s="100"/>
      <c r="X203" s="100"/>
      <c r="Y203" s="100"/>
      <c r="Z203" s="100"/>
      <c r="AA203" s="100"/>
      <c r="AB203" s="100"/>
      <c r="AC203" s="100"/>
      <c r="AD203" s="100"/>
      <c r="AE203" s="100"/>
      <c r="AF203" s="100"/>
      <c r="AG203" s="100"/>
      <c r="AH203" s="100"/>
      <c r="AI203" s="100"/>
      <c r="AJ203" s="100"/>
      <c r="AK203" s="100"/>
      <c r="AL203" s="100"/>
      <c r="AM203" s="100"/>
      <c r="AN203" s="100"/>
    </row>
    <row r="204" spans="1:40" ht="15.75" thickTop="1">
      <c r="A204" s="304"/>
      <c r="B204" s="751"/>
      <c r="C204" s="751"/>
      <c r="D204" s="784"/>
      <c r="E204" s="784"/>
      <c r="F204" s="784"/>
      <c r="G204" s="784"/>
      <c r="H204" s="784"/>
      <c r="I204" s="784"/>
      <c r="J204" s="784"/>
      <c r="K204" s="318"/>
      <c r="L204" s="785"/>
      <c r="M204" s="786"/>
      <c r="N204" s="751"/>
      <c r="O204" s="159">
        <v>79</v>
      </c>
      <c r="P204" s="100"/>
      <c r="Q204" s="100"/>
      <c r="R204" s="100"/>
      <c r="S204" s="100"/>
      <c r="T204" s="100"/>
      <c r="U204" s="100"/>
      <c r="V204" s="100"/>
      <c r="W204" s="100"/>
      <c r="X204" s="100"/>
      <c r="Y204" s="100"/>
      <c r="Z204" s="100"/>
      <c r="AA204" s="100"/>
      <c r="AB204" s="100"/>
      <c r="AC204" s="100"/>
      <c r="AD204" s="100"/>
      <c r="AE204" s="100"/>
      <c r="AF204" s="100"/>
      <c r="AG204" s="100"/>
      <c r="AH204" s="100"/>
      <c r="AI204" s="100"/>
      <c r="AJ204" s="100"/>
      <c r="AK204" s="100"/>
      <c r="AL204" s="100"/>
      <c r="AM204" s="100"/>
      <c r="AN204" s="100"/>
    </row>
    <row r="205" spans="1:40" ht="16.5" thickBot="1">
      <c r="A205" s="912" t="s">
        <v>125</v>
      </c>
      <c r="B205" s="913">
        <f>$B$197+$B$203</f>
        <v>0</v>
      </c>
      <c r="C205" s="913">
        <f>$C$197+$C$203</f>
        <v>0</v>
      </c>
      <c r="D205" s="913">
        <f>$D$197+$D$203</f>
        <v>0</v>
      </c>
      <c r="E205" s="913">
        <f>$E$197+$E$203</f>
        <v>0</v>
      </c>
      <c r="F205" s="913">
        <f>$F$197+$F$203</f>
        <v>0</v>
      </c>
      <c r="G205" s="913">
        <f>$G$197+$G$203</f>
        <v>0</v>
      </c>
      <c r="H205" s="913">
        <f>$H$197+$H$203</f>
        <v>0</v>
      </c>
      <c r="I205" s="913">
        <f>$I$197+$I$203</f>
        <v>0</v>
      </c>
      <c r="J205" s="913">
        <f>$J$197+$J$203</f>
        <v>0</v>
      </c>
      <c r="K205" s="914">
        <f>$K$197+$K$203</f>
        <v>0</v>
      </c>
      <c r="L205" s="915" t="e">
        <f>$L$195+$L$203</f>
        <v>#N/A</v>
      </c>
      <c r="M205" s="913" t="e">
        <f>$M$195+$M$203</f>
        <v>#N/A</v>
      </c>
      <c r="N205" s="914">
        <f>$N$195+$N$203</f>
        <v>0</v>
      </c>
      <c r="O205" s="159">
        <v>80</v>
      </c>
      <c r="P205" s="100"/>
      <c r="Q205" s="100"/>
      <c r="R205" s="100"/>
      <c r="S205" s="100"/>
      <c r="T205" s="139"/>
      <c r="U205" s="100"/>
      <c r="V205" s="100"/>
      <c r="W205" s="100"/>
      <c r="X205" s="100"/>
      <c r="Y205" s="100"/>
      <c r="Z205" s="100"/>
      <c r="AA205" s="100"/>
      <c r="AB205" s="100"/>
      <c r="AC205" s="100"/>
      <c r="AD205" s="100"/>
      <c r="AE205" s="100"/>
      <c r="AF205" s="100"/>
      <c r="AG205" s="100"/>
      <c r="AH205" s="100"/>
      <c r="AI205" s="100"/>
      <c r="AJ205" s="100"/>
      <c r="AK205" s="100"/>
      <c r="AL205" s="100"/>
      <c r="AM205" s="100"/>
      <c r="AN205" s="100"/>
    </row>
    <row r="206" spans="1:40" ht="16.5" thickTop="1">
      <c r="A206" s="160"/>
      <c r="B206" s="161"/>
      <c r="C206" s="161"/>
      <c r="D206" s="911" t="s">
        <v>141</v>
      </c>
      <c r="E206" s="911"/>
      <c r="F206" s="911" t="s">
        <v>141</v>
      </c>
      <c r="G206" s="911"/>
      <c r="H206" s="911"/>
      <c r="I206" s="911"/>
      <c r="J206" s="911"/>
      <c r="K206" s="911"/>
      <c r="L206" s="911"/>
      <c r="M206" s="911"/>
      <c r="N206" s="911"/>
      <c r="O206" s="100"/>
      <c r="P206" s="100"/>
      <c r="Q206" s="100"/>
      <c r="R206" s="100"/>
      <c r="S206" s="100"/>
      <c r="T206" s="139"/>
      <c r="U206" s="100"/>
      <c r="V206" s="100"/>
      <c r="W206" s="100"/>
      <c r="X206" s="100"/>
      <c r="Y206" s="100"/>
      <c r="Z206" s="100"/>
      <c r="AA206" s="100"/>
      <c r="AB206" s="100"/>
      <c r="AC206" s="100"/>
      <c r="AD206" s="100"/>
      <c r="AE206" s="100"/>
      <c r="AF206" s="100"/>
      <c r="AG206" s="100"/>
      <c r="AH206" s="100"/>
      <c r="AI206" s="100"/>
      <c r="AJ206" s="100"/>
      <c r="AK206" s="100"/>
      <c r="AL206" s="100"/>
      <c r="AM206" s="100"/>
      <c r="AN206" s="100"/>
    </row>
    <row r="207" spans="1:40" ht="18">
      <c r="A207" s="157" t="s">
        <v>67</v>
      </c>
      <c r="B207" s="157" t="s">
        <v>142</v>
      </c>
      <c r="C207" s="157" t="s">
        <v>152</v>
      </c>
      <c r="D207" s="157" t="s">
        <v>160</v>
      </c>
      <c r="E207" s="157" t="s">
        <v>168</v>
      </c>
      <c r="F207" s="157" t="s">
        <v>175</v>
      </c>
      <c r="G207" s="157" t="s">
        <v>178</v>
      </c>
      <c r="H207" s="157" t="s">
        <v>183</v>
      </c>
      <c r="I207" s="157" t="s">
        <v>186</v>
      </c>
      <c r="J207" s="157" t="s">
        <v>190</v>
      </c>
      <c r="K207" s="157" t="s">
        <v>193</v>
      </c>
      <c r="L207" s="157" t="s">
        <v>210</v>
      </c>
      <c r="M207" s="157" t="s">
        <v>220</v>
      </c>
      <c r="N207" s="157" t="s">
        <v>224</v>
      </c>
      <c r="O207" s="173" t="s">
        <v>141</v>
      </c>
      <c r="P207" s="100"/>
      <c r="Q207" s="100"/>
      <c r="R207" s="100"/>
      <c r="S207" s="100"/>
      <c r="T207" s="100"/>
      <c r="U207" s="100"/>
      <c r="V207" s="100"/>
      <c r="W207" s="100"/>
      <c r="X207" s="100"/>
      <c r="Y207" s="100"/>
      <c r="Z207" s="100"/>
      <c r="AA207" s="100"/>
      <c r="AB207" s="100"/>
      <c r="AC207" s="100"/>
      <c r="AD207" s="100"/>
      <c r="AE207" s="100"/>
      <c r="AF207" s="100"/>
      <c r="AG207" s="100"/>
      <c r="AH207" s="100"/>
      <c r="AI207" s="100"/>
      <c r="AJ207" s="100"/>
      <c r="AK207" s="100"/>
      <c r="AL207" s="100"/>
      <c r="AM207" s="100"/>
      <c r="AN207" s="100"/>
    </row>
    <row r="208" spans="1:40" ht="15.75" thickBot="1">
      <c r="A208" s="100"/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  <c r="L208" s="100"/>
      <c r="M208" s="100"/>
      <c r="N208" s="100"/>
      <c r="O208" s="100"/>
      <c r="P208" s="100"/>
      <c r="Q208" s="100"/>
      <c r="R208" s="100"/>
      <c r="S208" s="100"/>
      <c r="T208" s="100"/>
      <c r="U208" s="100"/>
      <c r="V208" s="100"/>
      <c r="W208" s="100"/>
      <c r="X208" s="100"/>
      <c r="Y208" s="100"/>
      <c r="Z208" s="100"/>
      <c r="AA208" s="100"/>
      <c r="AB208" s="100"/>
      <c r="AC208" s="100"/>
      <c r="AD208" s="100"/>
      <c r="AE208" s="100"/>
      <c r="AF208" s="100"/>
      <c r="AG208" s="100"/>
      <c r="AH208" s="100"/>
      <c r="AI208" s="100"/>
      <c r="AJ208" s="100"/>
      <c r="AK208" s="100"/>
      <c r="AL208" s="100"/>
      <c r="AM208" s="100"/>
      <c r="AN208" s="100"/>
    </row>
    <row r="209" spans="1:40" ht="15.75">
      <c r="A209" s="995"/>
      <c r="B209" s="174" t="s">
        <v>144</v>
      </c>
      <c r="C209" s="175"/>
      <c r="D209" s="175"/>
      <c r="E209" s="95"/>
      <c r="F209" s="95"/>
      <c r="G209" s="95"/>
      <c r="H209" s="95"/>
      <c r="I209" s="175"/>
      <c r="J209" s="175"/>
      <c r="K209" s="175" t="s">
        <v>141</v>
      </c>
      <c r="L209" s="175"/>
      <c r="M209" s="175"/>
      <c r="N209" s="175"/>
      <c r="O209" s="175"/>
      <c r="P209" s="176" t="s">
        <v>235</v>
      </c>
      <c r="Q209" s="177"/>
      <c r="R209" s="177"/>
      <c r="S209" s="177"/>
      <c r="T209" s="97"/>
      <c r="U209" s="177"/>
      <c r="V209" s="159">
        <v>1</v>
      </c>
      <c r="W209" s="100"/>
      <c r="X209" s="100"/>
      <c r="Y209" s="100"/>
      <c r="Z209" s="100"/>
      <c r="AA209" s="100"/>
      <c r="AB209" s="100"/>
      <c r="AC209" s="100"/>
      <c r="AD209" s="100"/>
      <c r="AE209" s="100"/>
      <c r="AF209" s="100"/>
      <c r="AG209" s="100"/>
      <c r="AH209" s="100"/>
      <c r="AI209" s="100"/>
      <c r="AJ209" s="100"/>
      <c r="AK209" s="100"/>
      <c r="AL209" s="100"/>
      <c r="AM209" s="100"/>
      <c r="AN209" s="100"/>
    </row>
    <row r="210" spans="1:40" ht="15.75">
      <c r="A210" s="102" t="str">
        <f>A2</f>
        <v>Select College Name</v>
      </c>
      <c r="B210" s="178" t="s">
        <v>145</v>
      </c>
      <c r="C210" s="179"/>
      <c r="D210" s="179"/>
      <c r="E210" s="179"/>
      <c r="F210" s="504" t="s">
        <v>176</v>
      </c>
      <c r="G210" s="505"/>
      <c r="H210" s="505"/>
      <c r="I210" s="505"/>
      <c r="J210" s="505"/>
      <c r="K210" s="505"/>
      <c r="L210" s="505"/>
      <c r="M210" s="506"/>
      <c r="N210" s="116" t="s">
        <v>136</v>
      </c>
      <c r="O210" s="116" t="s">
        <v>231</v>
      </c>
      <c r="P210" s="182" t="s">
        <v>236</v>
      </c>
      <c r="Q210" s="183"/>
      <c r="R210" s="183"/>
      <c r="S210" s="118" t="s">
        <v>136</v>
      </c>
      <c r="T210" s="118" t="s">
        <v>136</v>
      </c>
      <c r="U210" s="118" t="s">
        <v>231</v>
      </c>
      <c r="V210" s="159">
        <v>2</v>
      </c>
      <c r="W210" s="100"/>
      <c r="X210" s="100"/>
      <c r="Y210" s="100"/>
      <c r="Z210" s="100"/>
      <c r="AA210" s="100"/>
      <c r="AB210" s="100"/>
      <c r="AC210" s="100"/>
      <c r="AD210" s="100"/>
      <c r="AE210" s="100"/>
      <c r="AF210" s="100"/>
      <c r="AG210" s="100"/>
      <c r="AH210" s="100"/>
      <c r="AI210" s="100"/>
      <c r="AJ210" s="100"/>
      <c r="AK210" s="100"/>
      <c r="AL210" s="100"/>
      <c r="AM210" s="100"/>
      <c r="AN210" s="100"/>
    </row>
    <row r="211" spans="1:40" ht="15.75">
      <c r="A211" s="111" t="str">
        <f>$A$3</f>
        <v>2019-20 COST ANALYSIS</v>
      </c>
      <c r="B211" s="135"/>
      <c r="C211" s="117" t="s">
        <v>153</v>
      </c>
      <c r="D211" s="117" t="s">
        <v>162</v>
      </c>
      <c r="E211" s="117" t="s">
        <v>136</v>
      </c>
      <c r="F211" s="180"/>
      <c r="G211" s="181"/>
      <c r="H211" s="181"/>
      <c r="I211" s="117" t="s">
        <v>187</v>
      </c>
      <c r="J211" s="117" t="s">
        <v>187</v>
      </c>
      <c r="K211" s="117" t="s">
        <v>171</v>
      </c>
      <c r="L211" s="117" t="s">
        <v>215</v>
      </c>
      <c r="M211" s="117" t="s">
        <v>136</v>
      </c>
      <c r="N211" s="121" t="s">
        <v>227</v>
      </c>
      <c r="O211" s="121" t="s">
        <v>229</v>
      </c>
      <c r="P211" s="137"/>
      <c r="Q211" s="119" t="s">
        <v>153</v>
      </c>
      <c r="R211" s="119" t="s">
        <v>136</v>
      </c>
      <c r="S211" s="111" t="s">
        <v>222</v>
      </c>
      <c r="T211" s="111" t="s">
        <v>227</v>
      </c>
      <c r="U211" s="111" t="s">
        <v>229</v>
      </c>
      <c r="V211" s="159">
        <v>3</v>
      </c>
      <c r="W211" s="100"/>
      <c r="X211" s="100"/>
      <c r="Y211" s="100"/>
      <c r="Z211" s="100"/>
      <c r="AA211" s="100"/>
      <c r="AB211" s="100"/>
      <c r="AC211" s="100"/>
      <c r="AD211" s="100"/>
      <c r="AE211" s="100"/>
      <c r="AF211" s="100"/>
      <c r="AG211" s="100"/>
      <c r="AH211" s="100"/>
      <c r="AI211" s="100"/>
      <c r="AJ211" s="100"/>
      <c r="AK211" s="100"/>
      <c r="AL211" s="100"/>
      <c r="AM211" s="100"/>
      <c r="AN211" s="100"/>
    </row>
    <row r="212" spans="1:40" ht="15.75">
      <c r="A212" s="102" t="s">
        <v>0</v>
      </c>
      <c r="B212" s="121"/>
      <c r="C212" s="122" t="s">
        <v>154</v>
      </c>
      <c r="D212" s="122" t="s">
        <v>163</v>
      </c>
      <c r="E212" s="122" t="s">
        <v>169</v>
      </c>
      <c r="F212" s="121"/>
      <c r="G212" s="122" t="s">
        <v>179</v>
      </c>
      <c r="H212" s="122"/>
      <c r="I212" s="122" t="s">
        <v>179</v>
      </c>
      <c r="J212" s="122" t="s">
        <v>179</v>
      </c>
      <c r="K212" s="122" t="s">
        <v>195</v>
      </c>
      <c r="L212" s="122" t="s">
        <v>216</v>
      </c>
      <c r="M212" s="122" t="s">
        <v>222</v>
      </c>
      <c r="N212" s="121" t="s">
        <v>170</v>
      </c>
      <c r="O212" s="121" t="s">
        <v>232</v>
      </c>
      <c r="P212" s="128"/>
      <c r="Q212" s="123" t="s">
        <v>154</v>
      </c>
      <c r="R212" s="123" t="s">
        <v>169</v>
      </c>
      <c r="S212" s="111" t="s">
        <v>219</v>
      </c>
      <c r="T212" s="111" t="s">
        <v>170</v>
      </c>
      <c r="U212" s="111" t="s">
        <v>232</v>
      </c>
      <c r="V212" s="159">
        <v>4</v>
      </c>
      <c r="W212" s="100"/>
      <c r="X212" s="100"/>
      <c r="Y212" s="100"/>
      <c r="Z212" s="100"/>
      <c r="AA212" s="100"/>
      <c r="AB212" s="100"/>
      <c r="AC212" s="100"/>
      <c r="AD212" s="100"/>
      <c r="AE212" s="100"/>
      <c r="AF212" s="100"/>
      <c r="AG212" s="100"/>
      <c r="AH212" s="100"/>
      <c r="AI212" s="100"/>
      <c r="AJ212" s="100"/>
      <c r="AK212" s="100"/>
      <c r="AL212" s="100"/>
      <c r="AM212" s="100"/>
      <c r="AN212" s="100"/>
    </row>
    <row r="213" spans="1:40" ht="16.5" thickBot="1">
      <c r="A213" s="102" t="str">
        <f>A5</f>
        <v>Information Classification Structure (ICS Code)</v>
      </c>
      <c r="B213" s="121" t="s">
        <v>146</v>
      </c>
      <c r="C213" s="122" t="s">
        <v>155</v>
      </c>
      <c r="D213" s="122" t="s">
        <v>155</v>
      </c>
      <c r="E213" s="122" t="s">
        <v>170</v>
      </c>
      <c r="F213" s="121" t="s">
        <v>146</v>
      </c>
      <c r="G213" s="122" t="s">
        <v>155</v>
      </c>
      <c r="H213" s="122"/>
      <c r="I213" s="122" t="s">
        <v>155</v>
      </c>
      <c r="J213" s="122" t="s">
        <v>155</v>
      </c>
      <c r="K213" s="122" t="s">
        <v>155</v>
      </c>
      <c r="L213" s="122" t="s">
        <v>217</v>
      </c>
      <c r="M213" s="122" t="s">
        <v>219</v>
      </c>
      <c r="N213" s="121" t="s">
        <v>146</v>
      </c>
      <c r="O213" s="121" t="s">
        <v>146</v>
      </c>
      <c r="P213" s="111" t="s">
        <v>146</v>
      </c>
      <c r="Q213" s="123" t="s">
        <v>155</v>
      </c>
      <c r="R213" s="123" t="s">
        <v>170</v>
      </c>
      <c r="S213" s="111" t="s">
        <v>146</v>
      </c>
      <c r="T213" s="111" t="s">
        <v>146</v>
      </c>
      <c r="U213" s="111" t="s">
        <v>146</v>
      </c>
      <c r="V213" s="159">
        <v>5</v>
      </c>
      <c r="W213" s="100"/>
      <c r="X213" s="100"/>
      <c r="Y213" s="100"/>
      <c r="Z213" s="100"/>
      <c r="AA213" s="100"/>
      <c r="AB213" s="100"/>
      <c r="AC213" s="100"/>
      <c r="AD213" s="100"/>
      <c r="AE213" s="100"/>
      <c r="AF213" s="100"/>
      <c r="AG213" s="100"/>
      <c r="AH213" s="100"/>
      <c r="AI213" s="100"/>
      <c r="AJ213" s="100"/>
      <c r="AK213" s="100"/>
      <c r="AL213" s="100"/>
      <c r="AM213" s="100"/>
      <c r="AN213" s="100"/>
    </row>
    <row r="214" spans="1:40" ht="16.5" thickTop="1">
      <c r="A214" s="125"/>
      <c r="B214" s="364"/>
      <c r="C214" s="661"/>
      <c r="D214" s="661"/>
      <c r="E214" s="661"/>
      <c r="F214" s="364"/>
      <c r="G214" s="364"/>
      <c r="H214" s="364"/>
      <c r="I214" s="364"/>
      <c r="J214" s="364"/>
      <c r="K214" s="364"/>
      <c r="L214" s="364"/>
      <c r="M214" s="364"/>
      <c r="N214" s="364"/>
      <c r="O214" s="364"/>
      <c r="P214" s="787"/>
      <c r="Q214" s="351"/>
      <c r="R214" s="351"/>
      <c r="S214" s="351"/>
      <c r="T214" s="351"/>
      <c r="U214" s="787"/>
      <c r="V214" s="159">
        <v>6</v>
      </c>
      <c r="W214" s="100"/>
      <c r="X214" s="100"/>
      <c r="Y214" s="100"/>
      <c r="Z214" s="100"/>
      <c r="AA214" s="100"/>
      <c r="AB214" s="100"/>
      <c r="AC214" s="100"/>
      <c r="AD214" s="100"/>
      <c r="AE214" s="100"/>
      <c r="AF214" s="100"/>
      <c r="AG214" s="100"/>
      <c r="AH214" s="100"/>
      <c r="AI214" s="100"/>
      <c r="AJ214" s="100"/>
      <c r="AK214" s="100"/>
      <c r="AL214" s="100"/>
      <c r="AM214" s="100"/>
      <c r="AN214" s="100"/>
    </row>
    <row r="215" spans="1:40" ht="15.75">
      <c r="A215" s="127" t="s">
        <v>282</v>
      </c>
      <c r="B215" s="365"/>
      <c r="C215" s="663"/>
      <c r="D215" s="663"/>
      <c r="E215" s="663"/>
      <c r="F215" s="365"/>
      <c r="G215" s="365"/>
      <c r="H215" s="365"/>
      <c r="I215" s="365"/>
      <c r="J215" s="365"/>
      <c r="K215" s="365"/>
      <c r="L215" s="365"/>
      <c r="M215" s="365"/>
      <c r="N215" s="365"/>
      <c r="O215" s="365"/>
      <c r="P215" s="733"/>
      <c r="Q215" s="664"/>
      <c r="R215" s="664"/>
      <c r="S215" s="664"/>
      <c r="T215" s="664"/>
      <c r="U215" s="733"/>
      <c r="V215" s="159">
        <v>7</v>
      </c>
      <c r="W215" s="100"/>
      <c r="X215" s="100"/>
      <c r="Y215" s="100"/>
      <c r="Z215" s="100"/>
      <c r="AA215" s="100"/>
      <c r="AB215" s="100"/>
      <c r="AC215" s="100"/>
      <c r="AD215" s="100"/>
      <c r="AE215" s="100"/>
      <c r="AF215" s="100"/>
      <c r="AG215" s="100"/>
      <c r="AH215" s="100"/>
      <c r="AI215" s="100"/>
      <c r="AJ215" s="100"/>
      <c r="AK215" s="100"/>
      <c r="AL215" s="100"/>
      <c r="AM215" s="100"/>
      <c r="AN215" s="100"/>
    </row>
    <row r="216" spans="1:40" ht="15.75">
      <c r="A216" s="127" t="s">
        <v>286</v>
      </c>
      <c r="B216" s="365"/>
      <c r="C216" s="663"/>
      <c r="D216" s="663"/>
      <c r="E216" s="663"/>
      <c r="F216" s="366"/>
      <c r="G216" s="366"/>
      <c r="H216" s="366"/>
      <c r="I216" s="366"/>
      <c r="J216" s="366"/>
      <c r="K216" s="366"/>
      <c r="L216" s="366"/>
      <c r="M216" s="365"/>
      <c r="N216" s="365"/>
      <c r="O216" s="366"/>
      <c r="P216" s="733"/>
      <c r="Q216" s="664"/>
      <c r="R216" s="664"/>
      <c r="S216" s="664"/>
      <c r="T216" s="664"/>
      <c r="U216" s="733"/>
      <c r="V216" s="159">
        <v>8</v>
      </c>
      <c r="W216" s="100"/>
      <c r="X216" s="100"/>
      <c r="Y216" s="100"/>
      <c r="Z216" s="100"/>
      <c r="AA216" s="100"/>
      <c r="AB216" s="100"/>
      <c r="AC216" s="100"/>
      <c r="AD216" s="100"/>
      <c r="AE216" s="100"/>
      <c r="AF216" s="100"/>
      <c r="AG216" s="100"/>
      <c r="AH216" s="100"/>
      <c r="AI216" s="100"/>
      <c r="AJ216" s="100"/>
      <c r="AK216" s="100"/>
      <c r="AL216" s="100"/>
      <c r="AM216" s="100"/>
      <c r="AN216" s="100"/>
    </row>
    <row r="217" spans="1:40">
      <c r="A217" s="131" t="s">
        <v>1</v>
      </c>
      <c r="B217" s="669" t="e">
        <f>IF($C$449=0,0,+$B$326*C340/$C$449)</f>
        <v>#N/A</v>
      </c>
      <c r="C217" s="669" t="e">
        <f t="shared" ref="C217:C240" si="55">IF($C$365=0,0,+$C$242*C340/$C$365)</f>
        <v>#N/A</v>
      </c>
      <c r="D217" s="669" t="e">
        <f t="shared" ref="D217:D240" si="56">IF($C$365=0,0,+$D$242*C340/$C$365)</f>
        <v>#N/A</v>
      </c>
      <c r="E217" s="670" t="e">
        <f t="shared" ref="E217:E240" si="57">SUM(B217:D217)</f>
        <v>#N/A</v>
      </c>
      <c r="F217" s="669" t="e">
        <f>IF($C$449=0,0,+$F$326*C340/$C$449)</f>
        <v>#N/A</v>
      </c>
      <c r="G217" s="669" t="e">
        <f t="shared" ref="G217:G240" si="58">IF($C$365=0,0,+$G$242*C340/$C$365)</f>
        <v>#N/A</v>
      </c>
      <c r="H217" s="669"/>
      <c r="I217" s="669" t="e">
        <f t="shared" ref="I217:I240" si="59">IF($C$365=0,0,+$I$242*C340/$C$365)</f>
        <v>#N/A</v>
      </c>
      <c r="J217" s="669" t="e">
        <f t="shared" ref="J217:J240" si="60">IF($C$365=0,0,+$J$242*C340/$C$365)</f>
        <v>#N/A</v>
      </c>
      <c r="K217" s="669" t="e">
        <f t="shared" ref="K217:K240" si="61">IF($C$365=0,0,+$K$242*C340/$C$365)</f>
        <v>#N/A</v>
      </c>
      <c r="L217" s="666">
        <f>'Data Entry - CA2'!M9</f>
        <v>0</v>
      </c>
      <c r="M217" s="670" t="e">
        <f t="shared" ref="M217:M240" si="62">SUM(F217:L217)</f>
        <v>#N/A</v>
      </c>
      <c r="N217" s="670" t="e">
        <f>IF($C$449=0,0,+$N$326*C340/$C$449)</f>
        <v>#N/A</v>
      </c>
      <c r="O217" s="669" t="e">
        <f>IF($C$449=0,0,+$O$326*C340/$C$449)</f>
        <v>#N/A</v>
      </c>
      <c r="P217" s="352" t="e">
        <f>IF($C$449=0,0,+$P$326*C340/$C$449)</f>
        <v>#N/A</v>
      </c>
      <c r="Q217" s="352" t="e">
        <f t="shared" ref="Q217:Q240" si="63">IF($C$365=0,0,+$Q$242*C340/$C$365)</f>
        <v>#N/A</v>
      </c>
      <c r="R217" s="667" t="e">
        <f t="shared" ref="R217:R240" si="64">SUM(P217:Q217)</f>
        <v>#N/A</v>
      </c>
      <c r="S217" s="667" t="e">
        <f>IF($C$449=0,0,+$S$326*C340/$C$449)</f>
        <v>#N/A</v>
      </c>
      <c r="T217" s="667" t="e">
        <f>IF($C$449=0,0,+$T$326*C340/$C$449)</f>
        <v>#N/A</v>
      </c>
      <c r="U217" s="352" t="e">
        <f>IF($C$449=0,0,+$U$326*C340/$C$449)</f>
        <v>#N/A</v>
      </c>
      <c r="V217" s="159">
        <v>9</v>
      </c>
      <c r="W217" s="100"/>
      <c r="X217" s="100"/>
      <c r="Y217" s="100"/>
      <c r="Z217" s="100"/>
      <c r="AA217" s="100"/>
      <c r="AB217" s="100"/>
      <c r="AC217" s="100"/>
      <c r="AD217" s="100"/>
      <c r="AE217" s="100"/>
      <c r="AF217" s="100"/>
      <c r="AG217" s="100"/>
      <c r="AH217" s="100"/>
      <c r="AI217" s="100"/>
      <c r="AJ217" s="100"/>
      <c r="AK217" s="100"/>
      <c r="AL217" s="100"/>
      <c r="AM217" s="100"/>
      <c r="AN217" s="100"/>
    </row>
    <row r="218" spans="1:40">
      <c r="A218" s="131" t="s">
        <v>2</v>
      </c>
      <c r="B218" s="669" t="e">
        <f t="shared" ref="B218:B240" si="65">IF($C$449=0,0,+$B$326*C341/$C$449)</f>
        <v>#N/A</v>
      </c>
      <c r="C218" s="669" t="e">
        <f t="shared" si="55"/>
        <v>#N/A</v>
      </c>
      <c r="D218" s="669" t="e">
        <f t="shared" si="56"/>
        <v>#N/A</v>
      </c>
      <c r="E218" s="670" t="e">
        <f t="shared" si="57"/>
        <v>#N/A</v>
      </c>
      <c r="F218" s="669" t="e">
        <f t="shared" ref="F218:F240" si="66">IF($C$449=0,0,+$F$326*C341/$C$449)</f>
        <v>#N/A</v>
      </c>
      <c r="G218" s="669" t="e">
        <f t="shared" si="58"/>
        <v>#N/A</v>
      </c>
      <c r="H218" s="669"/>
      <c r="I218" s="669" t="e">
        <f t="shared" si="59"/>
        <v>#N/A</v>
      </c>
      <c r="J218" s="669" t="e">
        <f t="shared" si="60"/>
        <v>#N/A</v>
      </c>
      <c r="K218" s="669" t="e">
        <f t="shared" si="61"/>
        <v>#N/A</v>
      </c>
      <c r="L218" s="666">
        <f>'Data Entry - CA2'!M10</f>
        <v>0</v>
      </c>
      <c r="M218" s="670" t="e">
        <f t="shared" si="62"/>
        <v>#N/A</v>
      </c>
      <c r="N218" s="670" t="e">
        <f t="shared" ref="N218:N240" si="67">IF($C$449=0,0,+$N$326*C341/$C$449)</f>
        <v>#N/A</v>
      </c>
      <c r="O218" s="669" t="e">
        <f t="shared" ref="O218:O240" si="68">IF($C$449=0,0,+$O$326*C341/$C$449)</f>
        <v>#N/A</v>
      </c>
      <c r="P218" s="352" t="e">
        <f t="shared" ref="P218:P240" si="69">IF($C$449=0,0,+$P$326*C341/$C$449)</f>
        <v>#N/A</v>
      </c>
      <c r="Q218" s="352" t="e">
        <f t="shared" si="63"/>
        <v>#N/A</v>
      </c>
      <c r="R218" s="667" t="e">
        <f t="shared" si="64"/>
        <v>#N/A</v>
      </c>
      <c r="S218" s="667" t="e">
        <f t="shared" ref="S218:S240" si="70">IF($C$449=0,0,+$S$326*C341/$C$449)</f>
        <v>#N/A</v>
      </c>
      <c r="T218" s="667" t="e">
        <f t="shared" ref="T218:T240" si="71">IF($C$449=0,0,+$T$326*C341/$C$449)</f>
        <v>#N/A</v>
      </c>
      <c r="U218" s="352" t="e">
        <f t="shared" ref="U218:U240" si="72">IF($C$449=0,0,+$U$326*C341/$C$449)</f>
        <v>#N/A</v>
      </c>
      <c r="V218" s="159">
        <v>10</v>
      </c>
      <c r="W218" s="100"/>
      <c r="X218" s="100"/>
      <c r="Y218" s="100"/>
      <c r="Z218" s="100"/>
      <c r="AA218" s="100"/>
      <c r="AB218" s="100"/>
      <c r="AC218" s="100"/>
      <c r="AD218" s="100"/>
      <c r="AE218" s="100"/>
      <c r="AF218" s="100"/>
      <c r="AG218" s="100"/>
      <c r="AH218" s="100"/>
      <c r="AI218" s="100"/>
      <c r="AJ218" s="100"/>
      <c r="AK218" s="100"/>
      <c r="AL218" s="100"/>
      <c r="AM218" s="100"/>
      <c r="AN218" s="100"/>
    </row>
    <row r="219" spans="1:40">
      <c r="A219" s="131" t="s">
        <v>3</v>
      </c>
      <c r="B219" s="669" t="e">
        <f t="shared" si="65"/>
        <v>#N/A</v>
      </c>
      <c r="C219" s="669" t="e">
        <f t="shared" si="55"/>
        <v>#N/A</v>
      </c>
      <c r="D219" s="669" t="e">
        <f t="shared" si="56"/>
        <v>#N/A</v>
      </c>
      <c r="E219" s="670" t="e">
        <f t="shared" si="57"/>
        <v>#N/A</v>
      </c>
      <c r="F219" s="669" t="e">
        <f t="shared" si="66"/>
        <v>#N/A</v>
      </c>
      <c r="G219" s="669" t="e">
        <f t="shared" si="58"/>
        <v>#N/A</v>
      </c>
      <c r="H219" s="669"/>
      <c r="I219" s="669" t="e">
        <f t="shared" si="59"/>
        <v>#N/A</v>
      </c>
      <c r="J219" s="669" t="e">
        <f t="shared" si="60"/>
        <v>#N/A</v>
      </c>
      <c r="K219" s="669" t="e">
        <f t="shared" si="61"/>
        <v>#N/A</v>
      </c>
      <c r="L219" s="666">
        <f>'Data Entry - CA2'!M11</f>
        <v>0</v>
      </c>
      <c r="M219" s="670" t="e">
        <f t="shared" si="62"/>
        <v>#N/A</v>
      </c>
      <c r="N219" s="670" t="e">
        <f t="shared" si="67"/>
        <v>#N/A</v>
      </c>
      <c r="O219" s="669" t="e">
        <f t="shared" si="68"/>
        <v>#N/A</v>
      </c>
      <c r="P219" s="352" t="e">
        <f t="shared" si="69"/>
        <v>#N/A</v>
      </c>
      <c r="Q219" s="352" t="e">
        <f t="shared" si="63"/>
        <v>#N/A</v>
      </c>
      <c r="R219" s="667" t="e">
        <f t="shared" si="64"/>
        <v>#N/A</v>
      </c>
      <c r="S219" s="667" t="e">
        <f t="shared" si="70"/>
        <v>#N/A</v>
      </c>
      <c r="T219" s="667" t="e">
        <f t="shared" si="71"/>
        <v>#N/A</v>
      </c>
      <c r="U219" s="352" t="e">
        <f t="shared" si="72"/>
        <v>#N/A</v>
      </c>
      <c r="V219" s="159">
        <v>11</v>
      </c>
      <c r="W219" s="100"/>
      <c r="X219" s="100"/>
      <c r="Y219" s="100"/>
      <c r="Z219" s="100"/>
      <c r="AA219" s="100"/>
      <c r="AB219" s="100"/>
      <c r="AC219" s="100"/>
      <c r="AD219" s="100"/>
      <c r="AE219" s="100"/>
      <c r="AF219" s="100"/>
      <c r="AG219" s="100"/>
      <c r="AH219" s="100"/>
      <c r="AI219" s="100"/>
      <c r="AJ219" s="100"/>
      <c r="AK219" s="100"/>
      <c r="AL219" s="100"/>
      <c r="AM219" s="100"/>
      <c r="AN219" s="100"/>
    </row>
    <row r="220" spans="1:40">
      <c r="A220" s="131" t="s">
        <v>4</v>
      </c>
      <c r="B220" s="669" t="e">
        <f t="shared" si="65"/>
        <v>#N/A</v>
      </c>
      <c r="C220" s="669" t="e">
        <f t="shared" si="55"/>
        <v>#N/A</v>
      </c>
      <c r="D220" s="669" t="e">
        <f t="shared" si="56"/>
        <v>#N/A</v>
      </c>
      <c r="E220" s="670" t="e">
        <f t="shared" si="57"/>
        <v>#N/A</v>
      </c>
      <c r="F220" s="669" t="e">
        <f t="shared" si="66"/>
        <v>#N/A</v>
      </c>
      <c r="G220" s="669" t="e">
        <f t="shared" si="58"/>
        <v>#N/A</v>
      </c>
      <c r="H220" s="669"/>
      <c r="I220" s="669" t="e">
        <f t="shared" si="59"/>
        <v>#N/A</v>
      </c>
      <c r="J220" s="669" t="e">
        <f t="shared" si="60"/>
        <v>#N/A</v>
      </c>
      <c r="K220" s="669" t="e">
        <f t="shared" si="61"/>
        <v>#N/A</v>
      </c>
      <c r="L220" s="666">
        <f>'Data Entry - CA2'!M12</f>
        <v>0</v>
      </c>
      <c r="M220" s="670" t="e">
        <f t="shared" si="62"/>
        <v>#N/A</v>
      </c>
      <c r="N220" s="670" t="e">
        <f t="shared" si="67"/>
        <v>#N/A</v>
      </c>
      <c r="O220" s="669" t="e">
        <f t="shared" si="68"/>
        <v>#N/A</v>
      </c>
      <c r="P220" s="352" t="e">
        <f t="shared" si="69"/>
        <v>#N/A</v>
      </c>
      <c r="Q220" s="352" t="e">
        <f t="shared" si="63"/>
        <v>#N/A</v>
      </c>
      <c r="R220" s="667" t="e">
        <f t="shared" si="64"/>
        <v>#N/A</v>
      </c>
      <c r="S220" s="667" t="e">
        <f t="shared" si="70"/>
        <v>#N/A</v>
      </c>
      <c r="T220" s="667" t="e">
        <f t="shared" si="71"/>
        <v>#N/A</v>
      </c>
      <c r="U220" s="352" t="e">
        <f t="shared" si="72"/>
        <v>#N/A</v>
      </c>
      <c r="V220" s="159">
        <v>12</v>
      </c>
      <c r="W220" s="100"/>
      <c r="X220" s="100"/>
      <c r="Y220" s="100"/>
      <c r="Z220" s="100"/>
      <c r="AA220" s="100"/>
      <c r="AB220" s="100"/>
      <c r="AC220" s="100"/>
      <c r="AD220" s="100"/>
      <c r="AE220" s="100"/>
      <c r="AF220" s="100"/>
      <c r="AG220" s="100"/>
      <c r="AH220" s="100"/>
      <c r="AI220" s="100"/>
      <c r="AJ220" s="100"/>
      <c r="AK220" s="100"/>
      <c r="AL220" s="100"/>
      <c r="AM220" s="100"/>
      <c r="AN220" s="100"/>
    </row>
    <row r="221" spans="1:40">
      <c r="A221" s="131" t="s">
        <v>5</v>
      </c>
      <c r="B221" s="669" t="e">
        <f t="shared" si="65"/>
        <v>#N/A</v>
      </c>
      <c r="C221" s="669" t="e">
        <f t="shared" si="55"/>
        <v>#N/A</v>
      </c>
      <c r="D221" s="669" t="e">
        <f t="shared" si="56"/>
        <v>#N/A</v>
      </c>
      <c r="E221" s="670" t="e">
        <f t="shared" si="57"/>
        <v>#N/A</v>
      </c>
      <c r="F221" s="669" t="e">
        <f t="shared" si="66"/>
        <v>#N/A</v>
      </c>
      <c r="G221" s="669" t="e">
        <f t="shared" si="58"/>
        <v>#N/A</v>
      </c>
      <c r="H221" s="669"/>
      <c r="I221" s="669" t="e">
        <f t="shared" si="59"/>
        <v>#N/A</v>
      </c>
      <c r="J221" s="669" t="e">
        <f t="shared" si="60"/>
        <v>#N/A</v>
      </c>
      <c r="K221" s="669" t="e">
        <f t="shared" si="61"/>
        <v>#N/A</v>
      </c>
      <c r="L221" s="666">
        <f>'Data Entry - CA2'!M13</f>
        <v>0</v>
      </c>
      <c r="M221" s="670" t="e">
        <f t="shared" si="62"/>
        <v>#N/A</v>
      </c>
      <c r="N221" s="670" t="e">
        <f t="shared" si="67"/>
        <v>#N/A</v>
      </c>
      <c r="O221" s="669" t="e">
        <f t="shared" si="68"/>
        <v>#N/A</v>
      </c>
      <c r="P221" s="352" t="e">
        <f t="shared" si="69"/>
        <v>#N/A</v>
      </c>
      <c r="Q221" s="352" t="e">
        <f t="shared" si="63"/>
        <v>#N/A</v>
      </c>
      <c r="R221" s="667" t="e">
        <f t="shared" si="64"/>
        <v>#N/A</v>
      </c>
      <c r="S221" s="667" t="e">
        <f t="shared" si="70"/>
        <v>#N/A</v>
      </c>
      <c r="T221" s="667" t="e">
        <f t="shared" si="71"/>
        <v>#N/A</v>
      </c>
      <c r="U221" s="352" t="e">
        <f t="shared" si="72"/>
        <v>#N/A</v>
      </c>
      <c r="V221" s="159">
        <v>13</v>
      </c>
      <c r="W221" s="100"/>
      <c r="X221" s="100"/>
      <c r="Y221" s="100"/>
      <c r="Z221" s="100"/>
      <c r="AA221" s="100"/>
      <c r="AB221" s="100"/>
      <c r="AC221" s="100"/>
      <c r="AD221" s="100"/>
      <c r="AE221" s="100"/>
      <c r="AF221" s="100"/>
      <c r="AG221" s="100"/>
      <c r="AH221" s="100"/>
      <c r="AI221" s="100"/>
      <c r="AJ221" s="100"/>
      <c r="AK221" s="100"/>
      <c r="AL221" s="100"/>
      <c r="AM221" s="100"/>
      <c r="AN221" s="100"/>
    </row>
    <row r="222" spans="1:40">
      <c r="A222" s="131" t="s">
        <v>6</v>
      </c>
      <c r="B222" s="669" t="e">
        <f t="shared" si="65"/>
        <v>#N/A</v>
      </c>
      <c r="C222" s="669" t="e">
        <f t="shared" si="55"/>
        <v>#N/A</v>
      </c>
      <c r="D222" s="669" t="e">
        <f t="shared" si="56"/>
        <v>#N/A</v>
      </c>
      <c r="E222" s="670" t="e">
        <f t="shared" si="57"/>
        <v>#N/A</v>
      </c>
      <c r="F222" s="669" t="e">
        <f t="shared" si="66"/>
        <v>#N/A</v>
      </c>
      <c r="G222" s="669" t="e">
        <f t="shared" si="58"/>
        <v>#N/A</v>
      </c>
      <c r="H222" s="669"/>
      <c r="I222" s="669" t="e">
        <f t="shared" si="59"/>
        <v>#N/A</v>
      </c>
      <c r="J222" s="669" t="e">
        <f t="shared" si="60"/>
        <v>#N/A</v>
      </c>
      <c r="K222" s="669" t="e">
        <f t="shared" si="61"/>
        <v>#N/A</v>
      </c>
      <c r="L222" s="666">
        <f>'Data Entry - CA2'!M14</f>
        <v>0</v>
      </c>
      <c r="M222" s="670" t="e">
        <f t="shared" si="62"/>
        <v>#N/A</v>
      </c>
      <c r="N222" s="670" t="e">
        <f t="shared" si="67"/>
        <v>#N/A</v>
      </c>
      <c r="O222" s="669" t="e">
        <f t="shared" si="68"/>
        <v>#N/A</v>
      </c>
      <c r="P222" s="352" t="e">
        <f t="shared" si="69"/>
        <v>#N/A</v>
      </c>
      <c r="Q222" s="352" t="e">
        <f t="shared" si="63"/>
        <v>#N/A</v>
      </c>
      <c r="R222" s="667" t="e">
        <f t="shared" si="64"/>
        <v>#N/A</v>
      </c>
      <c r="S222" s="667" t="e">
        <f t="shared" si="70"/>
        <v>#N/A</v>
      </c>
      <c r="T222" s="667" t="e">
        <f t="shared" si="71"/>
        <v>#N/A</v>
      </c>
      <c r="U222" s="352" t="e">
        <f t="shared" si="72"/>
        <v>#N/A</v>
      </c>
      <c r="V222" s="159">
        <v>14</v>
      </c>
      <c r="W222" s="100"/>
      <c r="X222" s="100"/>
      <c r="Y222" s="100"/>
      <c r="Z222" s="100"/>
      <c r="AA222" s="100"/>
      <c r="AB222" s="100"/>
      <c r="AC222" s="100"/>
      <c r="AD222" s="100"/>
      <c r="AE222" s="100"/>
      <c r="AF222" s="100"/>
      <c r="AG222" s="100"/>
      <c r="AH222" s="100"/>
      <c r="AI222" s="100"/>
      <c r="AJ222" s="100"/>
      <c r="AK222" s="100"/>
      <c r="AL222" s="100"/>
      <c r="AM222" s="100"/>
      <c r="AN222" s="100"/>
    </row>
    <row r="223" spans="1:40">
      <c r="A223" s="131" t="s">
        <v>7</v>
      </c>
      <c r="B223" s="669" t="e">
        <f t="shared" si="65"/>
        <v>#N/A</v>
      </c>
      <c r="C223" s="669" t="e">
        <f t="shared" si="55"/>
        <v>#N/A</v>
      </c>
      <c r="D223" s="669" t="e">
        <f t="shared" si="56"/>
        <v>#N/A</v>
      </c>
      <c r="E223" s="670" t="e">
        <f t="shared" si="57"/>
        <v>#N/A</v>
      </c>
      <c r="F223" s="669" t="e">
        <f t="shared" si="66"/>
        <v>#N/A</v>
      </c>
      <c r="G223" s="669" t="e">
        <f t="shared" si="58"/>
        <v>#N/A</v>
      </c>
      <c r="H223" s="669"/>
      <c r="I223" s="669" t="e">
        <f t="shared" si="59"/>
        <v>#N/A</v>
      </c>
      <c r="J223" s="669" t="e">
        <f t="shared" si="60"/>
        <v>#N/A</v>
      </c>
      <c r="K223" s="669" t="e">
        <f t="shared" si="61"/>
        <v>#N/A</v>
      </c>
      <c r="L223" s="666">
        <f>'Data Entry - CA2'!M15</f>
        <v>0</v>
      </c>
      <c r="M223" s="670" t="e">
        <f t="shared" si="62"/>
        <v>#N/A</v>
      </c>
      <c r="N223" s="670" t="e">
        <f t="shared" si="67"/>
        <v>#N/A</v>
      </c>
      <c r="O223" s="669" t="e">
        <f t="shared" si="68"/>
        <v>#N/A</v>
      </c>
      <c r="P223" s="352" t="e">
        <f t="shared" si="69"/>
        <v>#N/A</v>
      </c>
      <c r="Q223" s="352" t="e">
        <f t="shared" si="63"/>
        <v>#N/A</v>
      </c>
      <c r="R223" s="667" t="e">
        <f t="shared" si="64"/>
        <v>#N/A</v>
      </c>
      <c r="S223" s="667" t="e">
        <f t="shared" si="70"/>
        <v>#N/A</v>
      </c>
      <c r="T223" s="667" t="e">
        <f t="shared" si="71"/>
        <v>#N/A</v>
      </c>
      <c r="U223" s="352" t="e">
        <f t="shared" si="72"/>
        <v>#N/A</v>
      </c>
      <c r="V223" s="159">
        <v>15</v>
      </c>
      <c r="W223" s="100"/>
      <c r="X223" s="100"/>
      <c r="Y223" s="100"/>
      <c r="Z223" s="100"/>
      <c r="AA223" s="100"/>
      <c r="AB223" s="100"/>
      <c r="AC223" s="100"/>
      <c r="AD223" s="100"/>
      <c r="AE223" s="100"/>
      <c r="AF223" s="100"/>
      <c r="AG223" s="100"/>
      <c r="AH223" s="100"/>
      <c r="AI223" s="100"/>
      <c r="AJ223" s="100"/>
      <c r="AK223" s="100"/>
      <c r="AL223" s="100"/>
      <c r="AM223" s="100"/>
      <c r="AN223" s="100"/>
    </row>
    <row r="224" spans="1:40">
      <c r="A224" s="131" t="s">
        <v>8</v>
      </c>
      <c r="B224" s="669" t="e">
        <f t="shared" si="65"/>
        <v>#N/A</v>
      </c>
      <c r="C224" s="669" t="e">
        <f t="shared" si="55"/>
        <v>#N/A</v>
      </c>
      <c r="D224" s="669" t="e">
        <f t="shared" si="56"/>
        <v>#N/A</v>
      </c>
      <c r="E224" s="670" t="e">
        <f t="shared" si="57"/>
        <v>#N/A</v>
      </c>
      <c r="F224" s="669" t="e">
        <f t="shared" si="66"/>
        <v>#N/A</v>
      </c>
      <c r="G224" s="669" t="e">
        <f t="shared" si="58"/>
        <v>#N/A</v>
      </c>
      <c r="H224" s="669"/>
      <c r="I224" s="669" t="e">
        <f t="shared" si="59"/>
        <v>#N/A</v>
      </c>
      <c r="J224" s="669" t="e">
        <f t="shared" si="60"/>
        <v>#N/A</v>
      </c>
      <c r="K224" s="669" t="e">
        <f t="shared" si="61"/>
        <v>#N/A</v>
      </c>
      <c r="L224" s="666">
        <f>'Data Entry - CA2'!M16</f>
        <v>0</v>
      </c>
      <c r="M224" s="670" t="e">
        <f t="shared" si="62"/>
        <v>#N/A</v>
      </c>
      <c r="N224" s="670" t="e">
        <f t="shared" si="67"/>
        <v>#N/A</v>
      </c>
      <c r="O224" s="669" t="e">
        <f t="shared" si="68"/>
        <v>#N/A</v>
      </c>
      <c r="P224" s="352" t="e">
        <f t="shared" si="69"/>
        <v>#N/A</v>
      </c>
      <c r="Q224" s="352" t="e">
        <f t="shared" si="63"/>
        <v>#N/A</v>
      </c>
      <c r="R224" s="667" t="e">
        <f t="shared" si="64"/>
        <v>#N/A</v>
      </c>
      <c r="S224" s="667" t="e">
        <f t="shared" si="70"/>
        <v>#N/A</v>
      </c>
      <c r="T224" s="667" t="e">
        <f t="shared" si="71"/>
        <v>#N/A</v>
      </c>
      <c r="U224" s="352" t="e">
        <f t="shared" si="72"/>
        <v>#N/A</v>
      </c>
      <c r="V224" s="159">
        <v>16</v>
      </c>
      <c r="W224" s="100"/>
      <c r="X224" s="100"/>
      <c r="Y224" s="100"/>
      <c r="Z224" s="100"/>
      <c r="AA224" s="100"/>
      <c r="AB224" s="100"/>
      <c r="AC224" s="100"/>
      <c r="AD224" s="100"/>
      <c r="AE224" s="100"/>
      <c r="AF224" s="100"/>
      <c r="AG224" s="100"/>
      <c r="AH224" s="100"/>
      <c r="AI224" s="100"/>
      <c r="AJ224" s="100"/>
      <c r="AK224" s="100"/>
      <c r="AL224" s="100"/>
      <c r="AM224" s="100"/>
      <c r="AN224" s="100"/>
    </row>
    <row r="225" spans="1:40">
      <c r="A225" s="131" t="s">
        <v>9</v>
      </c>
      <c r="B225" s="669" t="e">
        <f t="shared" si="65"/>
        <v>#N/A</v>
      </c>
      <c r="C225" s="669" t="e">
        <f t="shared" si="55"/>
        <v>#N/A</v>
      </c>
      <c r="D225" s="669" t="e">
        <f t="shared" si="56"/>
        <v>#N/A</v>
      </c>
      <c r="E225" s="670" t="e">
        <f t="shared" si="57"/>
        <v>#N/A</v>
      </c>
      <c r="F225" s="669" t="e">
        <f t="shared" si="66"/>
        <v>#N/A</v>
      </c>
      <c r="G225" s="669" t="e">
        <f t="shared" si="58"/>
        <v>#N/A</v>
      </c>
      <c r="H225" s="669"/>
      <c r="I225" s="669" t="e">
        <f t="shared" si="59"/>
        <v>#N/A</v>
      </c>
      <c r="J225" s="669" t="e">
        <f t="shared" si="60"/>
        <v>#N/A</v>
      </c>
      <c r="K225" s="669" t="e">
        <f t="shared" si="61"/>
        <v>#N/A</v>
      </c>
      <c r="L225" s="666">
        <f>'Data Entry - CA2'!M17</f>
        <v>0</v>
      </c>
      <c r="M225" s="670" t="e">
        <f t="shared" si="62"/>
        <v>#N/A</v>
      </c>
      <c r="N225" s="670" t="e">
        <f t="shared" si="67"/>
        <v>#N/A</v>
      </c>
      <c r="O225" s="669" t="e">
        <f t="shared" si="68"/>
        <v>#N/A</v>
      </c>
      <c r="P225" s="352" t="e">
        <f t="shared" si="69"/>
        <v>#N/A</v>
      </c>
      <c r="Q225" s="352" t="e">
        <f t="shared" si="63"/>
        <v>#N/A</v>
      </c>
      <c r="R225" s="667" t="e">
        <f t="shared" si="64"/>
        <v>#N/A</v>
      </c>
      <c r="S225" s="667" t="e">
        <f t="shared" si="70"/>
        <v>#N/A</v>
      </c>
      <c r="T225" s="667" t="e">
        <f t="shared" si="71"/>
        <v>#N/A</v>
      </c>
      <c r="U225" s="352" t="e">
        <f t="shared" si="72"/>
        <v>#N/A</v>
      </c>
      <c r="V225" s="159">
        <v>17</v>
      </c>
      <c r="W225" s="100"/>
      <c r="X225" s="100"/>
      <c r="Y225" s="100"/>
      <c r="Z225" s="100"/>
      <c r="AA225" s="100"/>
      <c r="AB225" s="100"/>
      <c r="AC225" s="100"/>
      <c r="AD225" s="100"/>
      <c r="AE225" s="100"/>
      <c r="AF225" s="100"/>
      <c r="AG225" s="100"/>
      <c r="AH225" s="100"/>
      <c r="AI225" s="100"/>
      <c r="AJ225" s="100"/>
      <c r="AK225" s="100"/>
      <c r="AL225" s="100"/>
      <c r="AM225" s="100"/>
      <c r="AN225" s="100"/>
    </row>
    <row r="226" spans="1:40">
      <c r="A226" s="131" t="s">
        <v>10</v>
      </c>
      <c r="B226" s="669" t="e">
        <f t="shared" si="65"/>
        <v>#N/A</v>
      </c>
      <c r="C226" s="669" t="e">
        <f t="shared" si="55"/>
        <v>#N/A</v>
      </c>
      <c r="D226" s="669" t="e">
        <f t="shared" si="56"/>
        <v>#N/A</v>
      </c>
      <c r="E226" s="670" t="e">
        <f t="shared" si="57"/>
        <v>#N/A</v>
      </c>
      <c r="F226" s="669" t="e">
        <f t="shared" si="66"/>
        <v>#N/A</v>
      </c>
      <c r="G226" s="669" t="e">
        <f t="shared" si="58"/>
        <v>#N/A</v>
      </c>
      <c r="H226" s="669"/>
      <c r="I226" s="669" t="e">
        <f t="shared" si="59"/>
        <v>#N/A</v>
      </c>
      <c r="J226" s="669" t="e">
        <f t="shared" si="60"/>
        <v>#N/A</v>
      </c>
      <c r="K226" s="669" t="e">
        <f t="shared" si="61"/>
        <v>#N/A</v>
      </c>
      <c r="L226" s="666">
        <f>'Data Entry - CA2'!M18</f>
        <v>0</v>
      </c>
      <c r="M226" s="670" t="e">
        <f t="shared" si="62"/>
        <v>#N/A</v>
      </c>
      <c r="N226" s="670" t="e">
        <f t="shared" si="67"/>
        <v>#N/A</v>
      </c>
      <c r="O226" s="669" t="e">
        <f t="shared" si="68"/>
        <v>#N/A</v>
      </c>
      <c r="P226" s="352" t="e">
        <f t="shared" si="69"/>
        <v>#N/A</v>
      </c>
      <c r="Q226" s="352" t="e">
        <f t="shared" si="63"/>
        <v>#N/A</v>
      </c>
      <c r="R226" s="667" t="e">
        <f t="shared" si="64"/>
        <v>#N/A</v>
      </c>
      <c r="S226" s="667" t="e">
        <f t="shared" si="70"/>
        <v>#N/A</v>
      </c>
      <c r="T226" s="667" t="e">
        <f t="shared" si="71"/>
        <v>#N/A</v>
      </c>
      <c r="U226" s="352" t="e">
        <f t="shared" si="72"/>
        <v>#N/A</v>
      </c>
      <c r="V226" s="159">
        <v>18</v>
      </c>
      <c r="W226" s="100"/>
      <c r="X226" s="100"/>
      <c r="Y226" s="100"/>
      <c r="Z226" s="100"/>
      <c r="AA226" s="100"/>
      <c r="AB226" s="100"/>
      <c r="AC226" s="100"/>
      <c r="AD226" s="100"/>
      <c r="AE226" s="100"/>
      <c r="AF226" s="100"/>
      <c r="AG226" s="100"/>
      <c r="AH226" s="100"/>
      <c r="AI226" s="100"/>
      <c r="AJ226" s="100"/>
      <c r="AK226" s="100"/>
      <c r="AL226" s="100"/>
      <c r="AM226" s="100"/>
      <c r="AN226" s="100"/>
    </row>
    <row r="227" spans="1:40">
      <c r="A227" s="131" t="s">
        <v>11</v>
      </c>
      <c r="B227" s="669" t="e">
        <f t="shared" si="65"/>
        <v>#N/A</v>
      </c>
      <c r="C227" s="669" t="e">
        <f t="shared" si="55"/>
        <v>#N/A</v>
      </c>
      <c r="D227" s="669" t="e">
        <f t="shared" si="56"/>
        <v>#N/A</v>
      </c>
      <c r="E227" s="670" t="e">
        <f t="shared" si="57"/>
        <v>#N/A</v>
      </c>
      <c r="F227" s="669" t="e">
        <f t="shared" si="66"/>
        <v>#N/A</v>
      </c>
      <c r="G227" s="669" t="e">
        <f t="shared" si="58"/>
        <v>#N/A</v>
      </c>
      <c r="H227" s="669"/>
      <c r="I227" s="669" t="e">
        <f t="shared" si="59"/>
        <v>#N/A</v>
      </c>
      <c r="J227" s="669" t="e">
        <f t="shared" si="60"/>
        <v>#N/A</v>
      </c>
      <c r="K227" s="669" t="e">
        <f t="shared" si="61"/>
        <v>#N/A</v>
      </c>
      <c r="L227" s="666">
        <f>'Data Entry - CA2'!M19</f>
        <v>0</v>
      </c>
      <c r="M227" s="670" t="e">
        <f t="shared" si="62"/>
        <v>#N/A</v>
      </c>
      <c r="N227" s="670" t="e">
        <f t="shared" si="67"/>
        <v>#N/A</v>
      </c>
      <c r="O227" s="669" t="e">
        <f t="shared" si="68"/>
        <v>#N/A</v>
      </c>
      <c r="P227" s="352" t="e">
        <f t="shared" si="69"/>
        <v>#N/A</v>
      </c>
      <c r="Q227" s="352" t="e">
        <f t="shared" si="63"/>
        <v>#N/A</v>
      </c>
      <c r="R227" s="667" t="e">
        <f t="shared" si="64"/>
        <v>#N/A</v>
      </c>
      <c r="S227" s="667" t="e">
        <f t="shared" si="70"/>
        <v>#N/A</v>
      </c>
      <c r="T227" s="667" t="e">
        <f t="shared" si="71"/>
        <v>#N/A</v>
      </c>
      <c r="U227" s="352" t="e">
        <f t="shared" si="72"/>
        <v>#N/A</v>
      </c>
      <c r="V227" s="159">
        <v>19</v>
      </c>
      <c r="W227" s="100"/>
      <c r="X227" s="100"/>
      <c r="Y227" s="100"/>
      <c r="Z227" s="100"/>
      <c r="AA227" s="100"/>
      <c r="AB227" s="100"/>
      <c r="AC227" s="100"/>
      <c r="AD227" s="100"/>
      <c r="AE227" s="100"/>
      <c r="AF227" s="100"/>
      <c r="AG227" s="100"/>
      <c r="AH227" s="100"/>
      <c r="AI227" s="100"/>
      <c r="AJ227" s="100"/>
      <c r="AK227" s="100"/>
      <c r="AL227" s="100"/>
      <c r="AM227" s="100"/>
      <c r="AN227" s="100"/>
    </row>
    <row r="228" spans="1:40">
      <c r="A228" s="131" t="s">
        <v>12</v>
      </c>
      <c r="B228" s="669" t="e">
        <f t="shared" si="65"/>
        <v>#N/A</v>
      </c>
      <c r="C228" s="669" t="e">
        <f t="shared" si="55"/>
        <v>#N/A</v>
      </c>
      <c r="D228" s="669" t="e">
        <f t="shared" si="56"/>
        <v>#N/A</v>
      </c>
      <c r="E228" s="670" t="e">
        <f t="shared" si="57"/>
        <v>#N/A</v>
      </c>
      <c r="F228" s="669" t="e">
        <f t="shared" si="66"/>
        <v>#N/A</v>
      </c>
      <c r="G228" s="669" t="e">
        <f t="shared" si="58"/>
        <v>#N/A</v>
      </c>
      <c r="H228" s="669"/>
      <c r="I228" s="669" t="e">
        <f t="shared" si="59"/>
        <v>#N/A</v>
      </c>
      <c r="J228" s="669" t="e">
        <f t="shared" si="60"/>
        <v>#N/A</v>
      </c>
      <c r="K228" s="669" t="e">
        <f t="shared" si="61"/>
        <v>#N/A</v>
      </c>
      <c r="L228" s="666">
        <f>'Data Entry - CA2'!M20</f>
        <v>0</v>
      </c>
      <c r="M228" s="670" t="e">
        <f t="shared" si="62"/>
        <v>#N/A</v>
      </c>
      <c r="N228" s="670" t="e">
        <f t="shared" si="67"/>
        <v>#N/A</v>
      </c>
      <c r="O228" s="669" t="e">
        <f t="shared" si="68"/>
        <v>#N/A</v>
      </c>
      <c r="P228" s="352" t="e">
        <f t="shared" si="69"/>
        <v>#N/A</v>
      </c>
      <c r="Q228" s="352" t="e">
        <f t="shared" si="63"/>
        <v>#N/A</v>
      </c>
      <c r="R228" s="667" t="e">
        <f t="shared" si="64"/>
        <v>#N/A</v>
      </c>
      <c r="S228" s="667" t="e">
        <f t="shared" si="70"/>
        <v>#N/A</v>
      </c>
      <c r="T228" s="667" t="e">
        <f t="shared" si="71"/>
        <v>#N/A</v>
      </c>
      <c r="U228" s="352" t="e">
        <f t="shared" si="72"/>
        <v>#N/A</v>
      </c>
      <c r="V228" s="159">
        <v>20</v>
      </c>
      <c r="W228" s="100"/>
      <c r="X228" s="100"/>
      <c r="Y228" s="100"/>
      <c r="Z228" s="100"/>
      <c r="AA228" s="100"/>
      <c r="AB228" s="100"/>
      <c r="AC228" s="100"/>
      <c r="AD228" s="100"/>
      <c r="AE228" s="100"/>
      <c r="AF228" s="100"/>
      <c r="AG228" s="100"/>
      <c r="AH228" s="100"/>
      <c r="AI228" s="100"/>
      <c r="AJ228" s="100"/>
      <c r="AK228" s="100"/>
      <c r="AL228" s="100"/>
      <c r="AM228" s="100"/>
      <c r="AN228" s="100"/>
    </row>
    <row r="229" spans="1:40">
      <c r="A229" s="131" t="s">
        <v>13</v>
      </c>
      <c r="B229" s="669" t="e">
        <f t="shared" si="65"/>
        <v>#N/A</v>
      </c>
      <c r="C229" s="669" t="e">
        <f t="shared" si="55"/>
        <v>#N/A</v>
      </c>
      <c r="D229" s="669" t="e">
        <f t="shared" si="56"/>
        <v>#N/A</v>
      </c>
      <c r="E229" s="670" t="e">
        <f t="shared" si="57"/>
        <v>#N/A</v>
      </c>
      <c r="F229" s="669" t="e">
        <f t="shared" si="66"/>
        <v>#N/A</v>
      </c>
      <c r="G229" s="669" t="e">
        <f t="shared" si="58"/>
        <v>#N/A</v>
      </c>
      <c r="H229" s="669"/>
      <c r="I229" s="669" t="e">
        <f t="shared" si="59"/>
        <v>#N/A</v>
      </c>
      <c r="J229" s="669" t="e">
        <f t="shared" si="60"/>
        <v>#N/A</v>
      </c>
      <c r="K229" s="669" t="e">
        <f t="shared" si="61"/>
        <v>#N/A</v>
      </c>
      <c r="L229" s="666">
        <f>'Data Entry - CA2'!M21</f>
        <v>0</v>
      </c>
      <c r="M229" s="670" t="e">
        <f t="shared" si="62"/>
        <v>#N/A</v>
      </c>
      <c r="N229" s="670" t="e">
        <f t="shared" si="67"/>
        <v>#N/A</v>
      </c>
      <c r="O229" s="669" t="e">
        <f t="shared" si="68"/>
        <v>#N/A</v>
      </c>
      <c r="P229" s="352" t="e">
        <f t="shared" si="69"/>
        <v>#N/A</v>
      </c>
      <c r="Q229" s="352" t="e">
        <f t="shared" si="63"/>
        <v>#N/A</v>
      </c>
      <c r="R229" s="667" t="e">
        <f t="shared" si="64"/>
        <v>#N/A</v>
      </c>
      <c r="S229" s="667" t="e">
        <f t="shared" si="70"/>
        <v>#N/A</v>
      </c>
      <c r="T229" s="667" t="e">
        <f t="shared" si="71"/>
        <v>#N/A</v>
      </c>
      <c r="U229" s="352" t="e">
        <f t="shared" si="72"/>
        <v>#N/A</v>
      </c>
      <c r="V229" s="159">
        <v>21</v>
      </c>
      <c r="W229" s="100"/>
      <c r="X229" s="100"/>
      <c r="Y229" s="100"/>
      <c r="Z229" s="100"/>
      <c r="AA229" s="100"/>
      <c r="AB229" s="100"/>
      <c r="AC229" s="100"/>
      <c r="AD229" s="100"/>
      <c r="AE229" s="100"/>
      <c r="AF229" s="100"/>
      <c r="AG229" s="100"/>
      <c r="AH229" s="100"/>
      <c r="AI229" s="100"/>
      <c r="AJ229" s="100"/>
      <c r="AK229" s="100"/>
      <c r="AL229" s="100"/>
      <c r="AM229" s="100"/>
      <c r="AN229" s="100"/>
    </row>
    <row r="230" spans="1:40">
      <c r="A230" s="131" t="s">
        <v>14</v>
      </c>
      <c r="B230" s="669" t="e">
        <f t="shared" si="65"/>
        <v>#N/A</v>
      </c>
      <c r="C230" s="669" t="e">
        <f t="shared" si="55"/>
        <v>#N/A</v>
      </c>
      <c r="D230" s="669" t="e">
        <f t="shared" si="56"/>
        <v>#N/A</v>
      </c>
      <c r="E230" s="670" t="e">
        <f t="shared" si="57"/>
        <v>#N/A</v>
      </c>
      <c r="F230" s="669" t="e">
        <f t="shared" si="66"/>
        <v>#N/A</v>
      </c>
      <c r="G230" s="669" t="e">
        <f t="shared" si="58"/>
        <v>#N/A</v>
      </c>
      <c r="H230" s="669"/>
      <c r="I230" s="669" t="e">
        <f t="shared" si="59"/>
        <v>#N/A</v>
      </c>
      <c r="J230" s="669" t="e">
        <f t="shared" si="60"/>
        <v>#N/A</v>
      </c>
      <c r="K230" s="669" t="e">
        <f t="shared" si="61"/>
        <v>#N/A</v>
      </c>
      <c r="L230" s="666">
        <f>'Data Entry - CA2'!M22</f>
        <v>0</v>
      </c>
      <c r="M230" s="670" t="e">
        <f t="shared" si="62"/>
        <v>#N/A</v>
      </c>
      <c r="N230" s="670" t="e">
        <f t="shared" si="67"/>
        <v>#N/A</v>
      </c>
      <c r="O230" s="669" t="e">
        <f t="shared" si="68"/>
        <v>#N/A</v>
      </c>
      <c r="P230" s="352" t="e">
        <f t="shared" si="69"/>
        <v>#N/A</v>
      </c>
      <c r="Q230" s="352" t="e">
        <f t="shared" si="63"/>
        <v>#N/A</v>
      </c>
      <c r="R230" s="667" t="e">
        <f t="shared" si="64"/>
        <v>#N/A</v>
      </c>
      <c r="S230" s="667" t="e">
        <f t="shared" si="70"/>
        <v>#N/A</v>
      </c>
      <c r="T230" s="667" t="e">
        <f t="shared" si="71"/>
        <v>#N/A</v>
      </c>
      <c r="U230" s="352" t="e">
        <f t="shared" si="72"/>
        <v>#N/A</v>
      </c>
      <c r="V230" s="159">
        <v>22</v>
      </c>
      <c r="W230" s="100"/>
      <c r="X230" s="100"/>
      <c r="Y230" s="100"/>
      <c r="Z230" s="100"/>
      <c r="AA230" s="100"/>
      <c r="AB230" s="100"/>
      <c r="AC230" s="100"/>
      <c r="AD230" s="100"/>
      <c r="AE230" s="100"/>
      <c r="AF230" s="100"/>
      <c r="AG230" s="100"/>
      <c r="AH230" s="100"/>
      <c r="AI230" s="100"/>
      <c r="AJ230" s="100"/>
      <c r="AK230" s="100"/>
      <c r="AL230" s="100"/>
      <c r="AM230" s="100"/>
      <c r="AN230" s="100"/>
    </row>
    <row r="231" spans="1:40">
      <c r="A231" s="131" t="s">
        <v>15</v>
      </c>
      <c r="B231" s="669" t="e">
        <f t="shared" si="65"/>
        <v>#N/A</v>
      </c>
      <c r="C231" s="669" t="e">
        <f t="shared" si="55"/>
        <v>#N/A</v>
      </c>
      <c r="D231" s="669" t="e">
        <f t="shared" si="56"/>
        <v>#N/A</v>
      </c>
      <c r="E231" s="670" t="e">
        <f t="shared" si="57"/>
        <v>#N/A</v>
      </c>
      <c r="F231" s="669" t="e">
        <f t="shared" si="66"/>
        <v>#N/A</v>
      </c>
      <c r="G231" s="669" t="e">
        <f t="shared" si="58"/>
        <v>#N/A</v>
      </c>
      <c r="H231" s="669"/>
      <c r="I231" s="669" t="e">
        <f t="shared" si="59"/>
        <v>#N/A</v>
      </c>
      <c r="J231" s="669" t="e">
        <f t="shared" si="60"/>
        <v>#N/A</v>
      </c>
      <c r="K231" s="669" t="e">
        <f t="shared" si="61"/>
        <v>#N/A</v>
      </c>
      <c r="L231" s="666">
        <f>'Data Entry - CA2'!M23</f>
        <v>0</v>
      </c>
      <c r="M231" s="670" t="e">
        <f t="shared" si="62"/>
        <v>#N/A</v>
      </c>
      <c r="N231" s="670" t="e">
        <f t="shared" si="67"/>
        <v>#N/A</v>
      </c>
      <c r="O231" s="669" t="e">
        <f t="shared" si="68"/>
        <v>#N/A</v>
      </c>
      <c r="P231" s="352" t="e">
        <f t="shared" si="69"/>
        <v>#N/A</v>
      </c>
      <c r="Q231" s="352" t="e">
        <f t="shared" si="63"/>
        <v>#N/A</v>
      </c>
      <c r="R231" s="667" t="e">
        <f t="shared" si="64"/>
        <v>#N/A</v>
      </c>
      <c r="S231" s="667" t="e">
        <f t="shared" si="70"/>
        <v>#N/A</v>
      </c>
      <c r="T231" s="667" t="e">
        <f t="shared" si="71"/>
        <v>#N/A</v>
      </c>
      <c r="U231" s="352" t="e">
        <f t="shared" si="72"/>
        <v>#N/A</v>
      </c>
      <c r="V231" s="159">
        <v>23</v>
      </c>
      <c r="W231" s="100"/>
      <c r="X231" s="100"/>
      <c r="Y231" s="100"/>
      <c r="Z231" s="100"/>
      <c r="AA231" s="100"/>
      <c r="AB231" s="100"/>
      <c r="AC231" s="100"/>
      <c r="AD231" s="100"/>
      <c r="AE231" s="100"/>
      <c r="AF231" s="100"/>
      <c r="AG231" s="100"/>
      <c r="AH231" s="100"/>
      <c r="AI231" s="100"/>
      <c r="AJ231" s="100"/>
      <c r="AK231" s="100"/>
      <c r="AL231" s="100"/>
      <c r="AM231" s="100"/>
      <c r="AN231" s="100"/>
    </row>
    <row r="232" spans="1:40">
      <c r="A232" s="131" t="s">
        <v>16</v>
      </c>
      <c r="B232" s="669" t="e">
        <f t="shared" si="65"/>
        <v>#N/A</v>
      </c>
      <c r="C232" s="669" t="e">
        <f t="shared" si="55"/>
        <v>#N/A</v>
      </c>
      <c r="D232" s="669" t="e">
        <f t="shared" si="56"/>
        <v>#N/A</v>
      </c>
      <c r="E232" s="670" t="e">
        <f t="shared" si="57"/>
        <v>#N/A</v>
      </c>
      <c r="F232" s="669" t="e">
        <f t="shared" si="66"/>
        <v>#N/A</v>
      </c>
      <c r="G232" s="669" t="e">
        <f t="shared" si="58"/>
        <v>#N/A</v>
      </c>
      <c r="H232" s="669"/>
      <c r="I232" s="669" t="e">
        <f t="shared" si="59"/>
        <v>#N/A</v>
      </c>
      <c r="J232" s="669" t="e">
        <f t="shared" si="60"/>
        <v>#N/A</v>
      </c>
      <c r="K232" s="669" t="e">
        <f t="shared" si="61"/>
        <v>#N/A</v>
      </c>
      <c r="L232" s="666">
        <f>'Data Entry - CA2'!M24</f>
        <v>0</v>
      </c>
      <c r="M232" s="670" t="e">
        <f t="shared" si="62"/>
        <v>#N/A</v>
      </c>
      <c r="N232" s="670" t="e">
        <f t="shared" si="67"/>
        <v>#N/A</v>
      </c>
      <c r="O232" s="669" t="e">
        <f t="shared" si="68"/>
        <v>#N/A</v>
      </c>
      <c r="P232" s="352" t="e">
        <f t="shared" si="69"/>
        <v>#N/A</v>
      </c>
      <c r="Q232" s="352" t="e">
        <f t="shared" si="63"/>
        <v>#N/A</v>
      </c>
      <c r="R232" s="667" t="e">
        <f t="shared" si="64"/>
        <v>#N/A</v>
      </c>
      <c r="S232" s="667" t="e">
        <f t="shared" si="70"/>
        <v>#N/A</v>
      </c>
      <c r="T232" s="667" t="e">
        <f t="shared" si="71"/>
        <v>#N/A</v>
      </c>
      <c r="U232" s="352" t="e">
        <f t="shared" si="72"/>
        <v>#N/A</v>
      </c>
      <c r="V232" s="159">
        <v>24</v>
      </c>
      <c r="W232" s="100"/>
      <c r="X232" s="100"/>
      <c r="Y232" s="100"/>
      <c r="Z232" s="100"/>
      <c r="AA232" s="100"/>
      <c r="AB232" s="100"/>
      <c r="AC232" s="100"/>
      <c r="AD232" s="100"/>
      <c r="AE232" s="100"/>
      <c r="AF232" s="100"/>
      <c r="AG232" s="100"/>
      <c r="AH232" s="100"/>
      <c r="AI232" s="100"/>
      <c r="AJ232" s="100"/>
      <c r="AK232" s="100"/>
      <c r="AL232" s="100"/>
      <c r="AM232" s="100"/>
      <c r="AN232" s="100"/>
    </row>
    <row r="233" spans="1:40">
      <c r="A233" s="131" t="s">
        <v>17</v>
      </c>
      <c r="B233" s="669" t="e">
        <f t="shared" si="65"/>
        <v>#N/A</v>
      </c>
      <c r="C233" s="669" t="e">
        <f t="shared" si="55"/>
        <v>#N/A</v>
      </c>
      <c r="D233" s="669" t="e">
        <f t="shared" si="56"/>
        <v>#N/A</v>
      </c>
      <c r="E233" s="670" t="e">
        <f t="shared" si="57"/>
        <v>#N/A</v>
      </c>
      <c r="F233" s="669" t="e">
        <f t="shared" si="66"/>
        <v>#N/A</v>
      </c>
      <c r="G233" s="669" t="e">
        <f t="shared" si="58"/>
        <v>#N/A</v>
      </c>
      <c r="H233" s="669"/>
      <c r="I233" s="669" t="e">
        <f t="shared" si="59"/>
        <v>#N/A</v>
      </c>
      <c r="J233" s="669" t="e">
        <f t="shared" si="60"/>
        <v>#N/A</v>
      </c>
      <c r="K233" s="669" t="e">
        <f t="shared" si="61"/>
        <v>#N/A</v>
      </c>
      <c r="L233" s="666">
        <f>'Data Entry - CA2'!M25</f>
        <v>0</v>
      </c>
      <c r="M233" s="670" t="e">
        <f t="shared" si="62"/>
        <v>#N/A</v>
      </c>
      <c r="N233" s="670" t="e">
        <f t="shared" si="67"/>
        <v>#N/A</v>
      </c>
      <c r="O233" s="669" t="e">
        <f t="shared" si="68"/>
        <v>#N/A</v>
      </c>
      <c r="P233" s="352" t="e">
        <f t="shared" si="69"/>
        <v>#N/A</v>
      </c>
      <c r="Q233" s="352" t="e">
        <f t="shared" si="63"/>
        <v>#N/A</v>
      </c>
      <c r="R233" s="667" t="e">
        <f t="shared" si="64"/>
        <v>#N/A</v>
      </c>
      <c r="S233" s="667" t="e">
        <f t="shared" si="70"/>
        <v>#N/A</v>
      </c>
      <c r="T233" s="667" t="e">
        <f t="shared" si="71"/>
        <v>#N/A</v>
      </c>
      <c r="U233" s="352" t="e">
        <f t="shared" si="72"/>
        <v>#N/A</v>
      </c>
      <c r="V233" s="159">
        <v>25</v>
      </c>
      <c r="W233" s="100"/>
      <c r="X233" s="100"/>
      <c r="Y233" s="100"/>
      <c r="Z233" s="100"/>
      <c r="AA233" s="100"/>
      <c r="AB233" s="100"/>
      <c r="AC233" s="100"/>
      <c r="AD233" s="100"/>
      <c r="AE233" s="100"/>
      <c r="AF233" s="100"/>
      <c r="AG233" s="100"/>
      <c r="AH233" s="100"/>
      <c r="AI233" s="100"/>
      <c r="AJ233" s="100"/>
      <c r="AK233" s="100"/>
      <c r="AL233" s="100"/>
      <c r="AM233" s="100"/>
      <c r="AN233" s="100"/>
    </row>
    <row r="234" spans="1:40">
      <c r="A234" s="131" t="s">
        <v>18</v>
      </c>
      <c r="B234" s="669" t="e">
        <f t="shared" si="65"/>
        <v>#N/A</v>
      </c>
      <c r="C234" s="669" t="e">
        <f t="shared" si="55"/>
        <v>#N/A</v>
      </c>
      <c r="D234" s="669" t="e">
        <f t="shared" si="56"/>
        <v>#N/A</v>
      </c>
      <c r="E234" s="670" t="e">
        <f t="shared" si="57"/>
        <v>#N/A</v>
      </c>
      <c r="F234" s="669" t="e">
        <f t="shared" si="66"/>
        <v>#N/A</v>
      </c>
      <c r="G234" s="669" t="e">
        <f t="shared" si="58"/>
        <v>#N/A</v>
      </c>
      <c r="H234" s="669"/>
      <c r="I234" s="669" t="e">
        <f t="shared" si="59"/>
        <v>#N/A</v>
      </c>
      <c r="J234" s="669" t="e">
        <f t="shared" si="60"/>
        <v>#N/A</v>
      </c>
      <c r="K234" s="669" t="e">
        <f t="shared" si="61"/>
        <v>#N/A</v>
      </c>
      <c r="L234" s="666">
        <f>'Data Entry - CA2'!M26</f>
        <v>0</v>
      </c>
      <c r="M234" s="670" t="e">
        <f t="shared" si="62"/>
        <v>#N/A</v>
      </c>
      <c r="N234" s="670" t="e">
        <f t="shared" si="67"/>
        <v>#N/A</v>
      </c>
      <c r="O234" s="669" t="e">
        <f t="shared" si="68"/>
        <v>#N/A</v>
      </c>
      <c r="P234" s="352" t="e">
        <f t="shared" si="69"/>
        <v>#N/A</v>
      </c>
      <c r="Q234" s="352" t="e">
        <f t="shared" si="63"/>
        <v>#N/A</v>
      </c>
      <c r="R234" s="667" t="e">
        <f t="shared" si="64"/>
        <v>#N/A</v>
      </c>
      <c r="S234" s="667" t="e">
        <f t="shared" si="70"/>
        <v>#N/A</v>
      </c>
      <c r="T234" s="667" t="e">
        <f t="shared" si="71"/>
        <v>#N/A</v>
      </c>
      <c r="U234" s="352" t="e">
        <f t="shared" si="72"/>
        <v>#N/A</v>
      </c>
      <c r="V234" s="159">
        <v>26</v>
      </c>
      <c r="W234" s="100"/>
      <c r="X234" s="100"/>
      <c r="Y234" s="100"/>
      <c r="Z234" s="100"/>
      <c r="AA234" s="100"/>
      <c r="AB234" s="100"/>
      <c r="AC234" s="100"/>
      <c r="AD234" s="100"/>
      <c r="AE234" s="100"/>
      <c r="AF234" s="100"/>
      <c r="AG234" s="100"/>
      <c r="AH234" s="100"/>
      <c r="AI234" s="100"/>
      <c r="AJ234" s="100"/>
      <c r="AK234" s="100"/>
      <c r="AL234" s="100"/>
      <c r="AM234" s="100"/>
      <c r="AN234" s="100"/>
    </row>
    <row r="235" spans="1:40">
      <c r="A235" s="131" t="s">
        <v>19</v>
      </c>
      <c r="B235" s="669" t="e">
        <f t="shared" si="65"/>
        <v>#N/A</v>
      </c>
      <c r="C235" s="669" t="e">
        <f t="shared" si="55"/>
        <v>#N/A</v>
      </c>
      <c r="D235" s="669" t="e">
        <f t="shared" si="56"/>
        <v>#N/A</v>
      </c>
      <c r="E235" s="670" t="e">
        <f t="shared" si="57"/>
        <v>#N/A</v>
      </c>
      <c r="F235" s="669" t="e">
        <f t="shared" si="66"/>
        <v>#N/A</v>
      </c>
      <c r="G235" s="669" t="e">
        <f t="shared" si="58"/>
        <v>#N/A</v>
      </c>
      <c r="H235" s="669"/>
      <c r="I235" s="669" t="e">
        <f t="shared" si="59"/>
        <v>#N/A</v>
      </c>
      <c r="J235" s="669" t="e">
        <f t="shared" si="60"/>
        <v>#N/A</v>
      </c>
      <c r="K235" s="669" t="e">
        <f t="shared" si="61"/>
        <v>#N/A</v>
      </c>
      <c r="L235" s="666">
        <f>'Data Entry - CA2'!M27</f>
        <v>0</v>
      </c>
      <c r="M235" s="670" t="e">
        <f t="shared" si="62"/>
        <v>#N/A</v>
      </c>
      <c r="N235" s="670" t="e">
        <f t="shared" si="67"/>
        <v>#N/A</v>
      </c>
      <c r="O235" s="669" t="e">
        <f t="shared" si="68"/>
        <v>#N/A</v>
      </c>
      <c r="P235" s="352" t="e">
        <f t="shared" si="69"/>
        <v>#N/A</v>
      </c>
      <c r="Q235" s="352" t="e">
        <f t="shared" si="63"/>
        <v>#N/A</v>
      </c>
      <c r="R235" s="667" t="e">
        <f t="shared" si="64"/>
        <v>#N/A</v>
      </c>
      <c r="S235" s="667" t="e">
        <f t="shared" si="70"/>
        <v>#N/A</v>
      </c>
      <c r="T235" s="667" t="e">
        <f t="shared" si="71"/>
        <v>#N/A</v>
      </c>
      <c r="U235" s="352" t="e">
        <f t="shared" si="72"/>
        <v>#N/A</v>
      </c>
      <c r="V235" s="159">
        <v>27</v>
      </c>
      <c r="W235" s="100"/>
      <c r="X235" s="100"/>
      <c r="Y235" s="100"/>
      <c r="Z235" s="100"/>
      <c r="AA235" s="100"/>
      <c r="AB235" s="100"/>
      <c r="AC235" s="100"/>
      <c r="AD235" s="100"/>
      <c r="AE235" s="100"/>
      <c r="AF235" s="100"/>
      <c r="AG235" s="100"/>
      <c r="AH235" s="100"/>
      <c r="AI235" s="100"/>
      <c r="AJ235" s="100"/>
      <c r="AK235" s="100"/>
      <c r="AL235" s="100"/>
      <c r="AM235" s="100"/>
      <c r="AN235" s="100"/>
    </row>
    <row r="236" spans="1:40">
      <c r="A236" s="131" t="s">
        <v>20</v>
      </c>
      <c r="B236" s="669" t="e">
        <f t="shared" si="65"/>
        <v>#N/A</v>
      </c>
      <c r="C236" s="669" t="e">
        <f t="shared" si="55"/>
        <v>#N/A</v>
      </c>
      <c r="D236" s="669" t="e">
        <f t="shared" si="56"/>
        <v>#N/A</v>
      </c>
      <c r="E236" s="670" t="e">
        <f t="shared" si="57"/>
        <v>#N/A</v>
      </c>
      <c r="F236" s="669" t="e">
        <f t="shared" si="66"/>
        <v>#N/A</v>
      </c>
      <c r="G236" s="669" t="e">
        <f t="shared" si="58"/>
        <v>#N/A</v>
      </c>
      <c r="H236" s="669"/>
      <c r="I236" s="669" t="e">
        <f t="shared" si="59"/>
        <v>#N/A</v>
      </c>
      <c r="J236" s="669" t="e">
        <f t="shared" si="60"/>
        <v>#N/A</v>
      </c>
      <c r="K236" s="669" t="e">
        <f t="shared" si="61"/>
        <v>#N/A</v>
      </c>
      <c r="L236" s="666">
        <f>'Data Entry - CA2'!M28</f>
        <v>0</v>
      </c>
      <c r="M236" s="670" t="e">
        <f t="shared" si="62"/>
        <v>#N/A</v>
      </c>
      <c r="N236" s="670" t="e">
        <f t="shared" si="67"/>
        <v>#N/A</v>
      </c>
      <c r="O236" s="669" t="e">
        <f t="shared" si="68"/>
        <v>#N/A</v>
      </c>
      <c r="P236" s="352" t="e">
        <f t="shared" si="69"/>
        <v>#N/A</v>
      </c>
      <c r="Q236" s="352" t="e">
        <f t="shared" si="63"/>
        <v>#N/A</v>
      </c>
      <c r="R236" s="667" t="e">
        <f t="shared" si="64"/>
        <v>#N/A</v>
      </c>
      <c r="S236" s="667" t="e">
        <f t="shared" si="70"/>
        <v>#N/A</v>
      </c>
      <c r="T236" s="667" t="e">
        <f t="shared" si="71"/>
        <v>#N/A</v>
      </c>
      <c r="U236" s="352" t="e">
        <f t="shared" si="72"/>
        <v>#N/A</v>
      </c>
      <c r="V236" s="159">
        <v>28</v>
      </c>
      <c r="W236" s="100"/>
      <c r="X236" s="100"/>
      <c r="Y236" s="100"/>
      <c r="Z236" s="100"/>
      <c r="AA236" s="100"/>
      <c r="AB236" s="100"/>
      <c r="AC236" s="100"/>
      <c r="AD236" s="100"/>
      <c r="AE236" s="100"/>
      <c r="AF236" s="100"/>
      <c r="AG236" s="100"/>
      <c r="AH236" s="100"/>
      <c r="AI236" s="100"/>
      <c r="AJ236" s="100"/>
      <c r="AK236" s="100"/>
      <c r="AL236" s="100"/>
      <c r="AM236" s="100"/>
      <c r="AN236" s="100"/>
    </row>
    <row r="237" spans="1:40">
      <c r="A237" s="131" t="s">
        <v>21</v>
      </c>
      <c r="B237" s="669" t="e">
        <f t="shared" si="65"/>
        <v>#N/A</v>
      </c>
      <c r="C237" s="669" t="e">
        <f t="shared" si="55"/>
        <v>#N/A</v>
      </c>
      <c r="D237" s="669" t="e">
        <f t="shared" si="56"/>
        <v>#N/A</v>
      </c>
      <c r="E237" s="670" t="e">
        <f t="shared" si="57"/>
        <v>#N/A</v>
      </c>
      <c r="F237" s="669" t="e">
        <f t="shared" si="66"/>
        <v>#N/A</v>
      </c>
      <c r="G237" s="669" t="e">
        <f t="shared" si="58"/>
        <v>#N/A</v>
      </c>
      <c r="H237" s="669"/>
      <c r="I237" s="669" t="e">
        <f t="shared" si="59"/>
        <v>#N/A</v>
      </c>
      <c r="J237" s="669" t="e">
        <f t="shared" si="60"/>
        <v>#N/A</v>
      </c>
      <c r="K237" s="669" t="e">
        <f t="shared" si="61"/>
        <v>#N/A</v>
      </c>
      <c r="L237" s="666">
        <f>'Data Entry - CA2'!M29</f>
        <v>0</v>
      </c>
      <c r="M237" s="670" t="e">
        <f t="shared" si="62"/>
        <v>#N/A</v>
      </c>
      <c r="N237" s="670" t="e">
        <f t="shared" si="67"/>
        <v>#N/A</v>
      </c>
      <c r="O237" s="669" t="e">
        <f t="shared" si="68"/>
        <v>#N/A</v>
      </c>
      <c r="P237" s="352" t="e">
        <f t="shared" si="69"/>
        <v>#N/A</v>
      </c>
      <c r="Q237" s="352" t="e">
        <f t="shared" si="63"/>
        <v>#N/A</v>
      </c>
      <c r="R237" s="667" t="e">
        <f t="shared" si="64"/>
        <v>#N/A</v>
      </c>
      <c r="S237" s="667" t="e">
        <f t="shared" si="70"/>
        <v>#N/A</v>
      </c>
      <c r="T237" s="667" t="e">
        <f t="shared" si="71"/>
        <v>#N/A</v>
      </c>
      <c r="U237" s="352" t="e">
        <f t="shared" si="72"/>
        <v>#N/A</v>
      </c>
      <c r="V237" s="159">
        <v>29</v>
      </c>
      <c r="W237" s="100"/>
      <c r="X237" s="100"/>
      <c r="Y237" s="100"/>
      <c r="Z237" s="100"/>
      <c r="AA237" s="100"/>
      <c r="AB237" s="100"/>
      <c r="AC237" s="100"/>
      <c r="AD237" s="100"/>
      <c r="AE237" s="100"/>
      <c r="AF237" s="100"/>
      <c r="AG237" s="100"/>
      <c r="AH237" s="100"/>
      <c r="AI237" s="100"/>
      <c r="AJ237" s="100"/>
      <c r="AK237" s="100"/>
      <c r="AL237" s="100"/>
      <c r="AM237" s="100"/>
      <c r="AN237" s="100"/>
    </row>
    <row r="238" spans="1:40">
      <c r="A238" s="131" t="s">
        <v>22</v>
      </c>
      <c r="B238" s="669" t="e">
        <f t="shared" si="65"/>
        <v>#N/A</v>
      </c>
      <c r="C238" s="669" t="e">
        <f t="shared" si="55"/>
        <v>#N/A</v>
      </c>
      <c r="D238" s="669" t="e">
        <f t="shared" si="56"/>
        <v>#N/A</v>
      </c>
      <c r="E238" s="670" t="e">
        <f t="shared" si="57"/>
        <v>#N/A</v>
      </c>
      <c r="F238" s="669" t="e">
        <f t="shared" si="66"/>
        <v>#N/A</v>
      </c>
      <c r="G238" s="669" t="e">
        <f t="shared" si="58"/>
        <v>#N/A</v>
      </c>
      <c r="H238" s="669"/>
      <c r="I238" s="669" t="e">
        <f t="shared" si="59"/>
        <v>#N/A</v>
      </c>
      <c r="J238" s="669" t="e">
        <f t="shared" si="60"/>
        <v>#N/A</v>
      </c>
      <c r="K238" s="669" t="e">
        <f t="shared" si="61"/>
        <v>#N/A</v>
      </c>
      <c r="L238" s="666">
        <f>'Data Entry - CA2'!M30</f>
        <v>0</v>
      </c>
      <c r="M238" s="670" t="e">
        <f t="shared" si="62"/>
        <v>#N/A</v>
      </c>
      <c r="N238" s="670" t="e">
        <f t="shared" si="67"/>
        <v>#N/A</v>
      </c>
      <c r="O238" s="669" t="e">
        <f t="shared" si="68"/>
        <v>#N/A</v>
      </c>
      <c r="P238" s="352" t="e">
        <f t="shared" si="69"/>
        <v>#N/A</v>
      </c>
      <c r="Q238" s="352" t="e">
        <f t="shared" si="63"/>
        <v>#N/A</v>
      </c>
      <c r="R238" s="667" t="e">
        <f t="shared" si="64"/>
        <v>#N/A</v>
      </c>
      <c r="S238" s="667" t="e">
        <f t="shared" si="70"/>
        <v>#N/A</v>
      </c>
      <c r="T238" s="667" t="e">
        <f t="shared" si="71"/>
        <v>#N/A</v>
      </c>
      <c r="U238" s="352" t="e">
        <f t="shared" si="72"/>
        <v>#N/A</v>
      </c>
      <c r="V238" s="159">
        <v>30</v>
      </c>
      <c r="W238" s="100"/>
      <c r="X238" s="100"/>
      <c r="Y238" s="100"/>
      <c r="Z238" s="100"/>
      <c r="AA238" s="100"/>
      <c r="AB238" s="100"/>
      <c r="AC238" s="100"/>
      <c r="AD238" s="100"/>
      <c r="AE238" s="100"/>
      <c r="AF238" s="100"/>
      <c r="AG238" s="100"/>
      <c r="AH238" s="100"/>
      <c r="AI238" s="100"/>
      <c r="AJ238" s="100"/>
      <c r="AK238" s="100"/>
      <c r="AL238" s="100"/>
      <c r="AM238" s="100"/>
      <c r="AN238" s="100"/>
    </row>
    <row r="239" spans="1:40">
      <c r="A239" s="131" t="s">
        <v>23</v>
      </c>
      <c r="B239" s="669" t="e">
        <f t="shared" si="65"/>
        <v>#N/A</v>
      </c>
      <c r="C239" s="669" t="e">
        <f t="shared" si="55"/>
        <v>#N/A</v>
      </c>
      <c r="D239" s="669" t="e">
        <f t="shared" si="56"/>
        <v>#N/A</v>
      </c>
      <c r="E239" s="670" t="e">
        <f t="shared" si="57"/>
        <v>#N/A</v>
      </c>
      <c r="F239" s="669" t="e">
        <f t="shared" si="66"/>
        <v>#N/A</v>
      </c>
      <c r="G239" s="669" t="e">
        <f t="shared" si="58"/>
        <v>#N/A</v>
      </c>
      <c r="H239" s="669"/>
      <c r="I239" s="669" t="e">
        <f t="shared" si="59"/>
        <v>#N/A</v>
      </c>
      <c r="J239" s="669" t="e">
        <f t="shared" si="60"/>
        <v>#N/A</v>
      </c>
      <c r="K239" s="669" t="e">
        <f t="shared" si="61"/>
        <v>#N/A</v>
      </c>
      <c r="L239" s="666">
        <f>'Data Entry - CA2'!M31</f>
        <v>0</v>
      </c>
      <c r="M239" s="670" t="e">
        <f t="shared" si="62"/>
        <v>#N/A</v>
      </c>
      <c r="N239" s="670" t="e">
        <f t="shared" si="67"/>
        <v>#N/A</v>
      </c>
      <c r="O239" s="669" t="e">
        <f t="shared" si="68"/>
        <v>#N/A</v>
      </c>
      <c r="P239" s="352" t="e">
        <f t="shared" si="69"/>
        <v>#N/A</v>
      </c>
      <c r="Q239" s="352" t="e">
        <f t="shared" si="63"/>
        <v>#N/A</v>
      </c>
      <c r="R239" s="667" t="e">
        <f t="shared" si="64"/>
        <v>#N/A</v>
      </c>
      <c r="S239" s="667" t="e">
        <f t="shared" si="70"/>
        <v>#N/A</v>
      </c>
      <c r="T239" s="667" t="e">
        <f t="shared" si="71"/>
        <v>#N/A</v>
      </c>
      <c r="U239" s="352" t="e">
        <f t="shared" si="72"/>
        <v>#N/A</v>
      </c>
      <c r="V239" s="159">
        <v>31</v>
      </c>
      <c r="W239" s="100"/>
      <c r="X239" s="100"/>
      <c r="Y239" s="100"/>
      <c r="Z239" s="100"/>
      <c r="AA239" s="100"/>
      <c r="AB239" s="100"/>
      <c r="AC239" s="100"/>
      <c r="AD239" s="100"/>
      <c r="AE239" s="100"/>
      <c r="AF239" s="100"/>
      <c r="AG239" s="100"/>
      <c r="AH239" s="100"/>
      <c r="AI239" s="100"/>
      <c r="AJ239" s="100"/>
      <c r="AK239" s="100"/>
      <c r="AL239" s="100"/>
      <c r="AM239" s="100"/>
      <c r="AN239" s="100"/>
    </row>
    <row r="240" spans="1:40">
      <c r="A240" s="131" t="s">
        <v>24</v>
      </c>
      <c r="B240" s="669" t="e">
        <f t="shared" si="65"/>
        <v>#N/A</v>
      </c>
      <c r="C240" s="669" t="e">
        <f t="shared" si="55"/>
        <v>#N/A</v>
      </c>
      <c r="D240" s="669" t="e">
        <f t="shared" si="56"/>
        <v>#N/A</v>
      </c>
      <c r="E240" s="670" t="e">
        <f t="shared" si="57"/>
        <v>#N/A</v>
      </c>
      <c r="F240" s="669" t="e">
        <f t="shared" si="66"/>
        <v>#N/A</v>
      </c>
      <c r="G240" s="669" t="e">
        <f t="shared" si="58"/>
        <v>#N/A</v>
      </c>
      <c r="H240" s="669"/>
      <c r="I240" s="669" t="e">
        <f t="shared" si="59"/>
        <v>#N/A</v>
      </c>
      <c r="J240" s="669" t="e">
        <f t="shared" si="60"/>
        <v>#N/A</v>
      </c>
      <c r="K240" s="669" t="e">
        <f t="shared" si="61"/>
        <v>#N/A</v>
      </c>
      <c r="L240" s="666">
        <f>'Data Entry - CA2'!M32</f>
        <v>0</v>
      </c>
      <c r="M240" s="670" t="e">
        <f t="shared" si="62"/>
        <v>#N/A</v>
      </c>
      <c r="N240" s="670" t="e">
        <f t="shared" si="67"/>
        <v>#N/A</v>
      </c>
      <c r="O240" s="669" t="e">
        <f t="shared" si="68"/>
        <v>#N/A</v>
      </c>
      <c r="P240" s="352" t="e">
        <f t="shared" si="69"/>
        <v>#N/A</v>
      </c>
      <c r="Q240" s="352" t="e">
        <f t="shared" si="63"/>
        <v>#N/A</v>
      </c>
      <c r="R240" s="667" t="e">
        <f t="shared" si="64"/>
        <v>#N/A</v>
      </c>
      <c r="S240" s="667" t="e">
        <f t="shared" si="70"/>
        <v>#N/A</v>
      </c>
      <c r="T240" s="667" t="e">
        <f t="shared" si="71"/>
        <v>#N/A</v>
      </c>
      <c r="U240" s="352" t="e">
        <f t="shared" si="72"/>
        <v>#N/A</v>
      </c>
      <c r="V240" s="159">
        <v>32</v>
      </c>
      <c r="W240" s="100"/>
      <c r="X240" s="100"/>
      <c r="Y240" s="100"/>
      <c r="Z240" s="100"/>
      <c r="AA240" s="100"/>
      <c r="AB240" s="100"/>
      <c r="AC240" s="100"/>
      <c r="AD240" s="100"/>
      <c r="AE240" s="100"/>
      <c r="AF240" s="100"/>
      <c r="AG240" s="100"/>
      <c r="AH240" s="100"/>
      <c r="AI240" s="100"/>
      <c r="AJ240" s="100"/>
      <c r="AK240" s="100"/>
      <c r="AL240" s="100"/>
      <c r="AM240" s="100"/>
      <c r="AN240" s="100"/>
    </row>
    <row r="241" spans="1:40" ht="15.75">
      <c r="A241" s="127"/>
      <c r="B241" s="788"/>
      <c r="C241" s="673"/>
      <c r="D241" s="673"/>
      <c r="E241" s="673"/>
      <c r="F241" s="788"/>
      <c r="G241" s="788"/>
      <c r="H241" s="788"/>
      <c r="I241" s="700"/>
      <c r="J241" s="700"/>
      <c r="K241" s="700"/>
      <c r="L241" s="678"/>
      <c r="M241" s="788"/>
      <c r="N241" s="788"/>
      <c r="O241" s="788"/>
      <c r="P241" s="672"/>
      <c r="Q241" s="674"/>
      <c r="R241" s="674"/>
      <c r="S241" s="674"/>
      <c r="T241" s="674"/>
      <c r="U241" s="672"/>
      <c r="V241" s="159">
        <v>33</v>
      </c>
      <c r="W241" s="100"/>
      <c r="X241" s="100"/>
      <c r="Y241" s="100"/>
      <c r="Z241" s="100"/>
      <c r="AA241" s="100"/>
      <c r="AB241" s="100"/>
      <c r="AC241" s="100"/>
      <c r="AD241" s="100"/>
      <c r="AE241" s="100"/>
      <c r="AF241" s="100"/>
      <c r="AG241" s="100"/>
      <c r="AH241" s="100"/>
      <c r="AI241" s="100"/>
      <c r="AJ241" s="100"/>
      <c r="AK241" s="100"/>
      <c r="AL241" s="100"/>
      <c r="AM241" s="100"/>
      <c r="AN241" s="100"/>
    </row>
    <row r="242" spans="1:40" ht="15.75">
      <c r="A242" s="872" t="s">
        <v>284</v>
      </c>
      <c r="B242" s="884" t="e">
        <f>SUM(B217:B240)</f>
        <v>#N/A</v>
      </c>
      <c r="C242" s="884" t="e">
        <f>IF($F$449=0,0,+$C$326*$F$365/$F$449)</f>
        <v>#N/A</v>
      </c>
      <c r="D242" s="884" t="e">
        <f>$D$326*$G$365</f>
        <v>#N/A</v>
      </c>
      <c r="E242" s="884" t="e">
        <f>SUM(E217:E240)</f>
        <v>#N/A</v>
      </c>
      <c r="F242" s="884" t="e">
        <f>SUM(F217:F240)</f>
        <v>#N/A</v>
      </c>
      <c r="G242" s="885" t="e">
        <f>IF($D$449=0,0,+$G$326*$D$365/$D$449)</f>
        <v>#N/A</v>
      </c>
      <c r="H242" s="885"/>
      <c r="I242" s="885" t="e">
        <f>IF($D$449=0,0,+$I$326*$D$365/($D$449-$D$425))</f>
        <v>#N/A</v>
      </c>
      <c r="J242" s="885" t="e">
        <f>IF($C$449=0,0,+$J$326*D365/($D$449-$D$425))</f>
        <v>#N/A</v>
      </c>
      <c r="K242" s="885" t="e">
        <f>IF($E$449=0,0,+$K$326*$E$365/$E$449)</f>
        <v>#N/A</v>
      </c>
      <c r="L242" s="886">
        <f>SUM(L217:L240)</f>
        <v>0</v>
      </c>
      <c r="M242" s="884" t="e">
        <f>SUM(M217:M240)</f>
        <v>#N/A</v>
      </c>
      <c r="N242" s="884" t="e">
        <f>SUM(N217:N240)</f>
        <v>#N/A</v>
      </c>
      <c r="O242" s="884" t="e">
        <f>SUM(O217:O240)</f>
        <v>#N/A</v>
      </c>
      <c r="P242" s="887" t="e">
        <f>SUM(P217:P240)</f>
        <v>#N/A</v>
      </c>
      <c r="Q242" s="888" t="e">
        <f>IF($F$449=0,0,+$Q$326*$F$365/$F$449)</f>
        <v>#N/A</v>
      </c>
      <c r="R242" s="887" t="e">
        <f>SUM(R217:R240)</f>
        <v>#N/A</v>
      </c>
      <c r="S242" s="887" t="e">
        <f>SUM(S217:S240)</f>
        <v>#N/A</v>
      </c>
      <c r="T242" s="887" t="e">
        <f>SUM(T217:T240)</f>
        <v>#N/A</v>
      </c>
      <c r="U242" s="887" t="e">
        <f>SUM(U217:U240)</f>
        <v>#N/A</v>
      </c>
      <c r="V242" s="159">
        <v>34</v>
      </c>
      <c r="W242" s="100"/>
      <c r="X242" s="100"/>
      <c r="Y242" s="100"/>
      <c r="Z242" s="100"/>
      <c r="AA242" s="100"/>
      <c r="AB242" s="100"/>
      <c r="AC242" s="100"/>
      <c r="AD242" s="100"/>
      <c r="AE242" s="100"/>
      <c r="AF242" s="100"/>
      <c r="AG242" s="100"/>
      <c r="AH242" s="100"/>
      <c r="AI242" s="100"/>
      <c r="AJ242" s="100"/>
      <c r="AK242" s="100"/>
      <c r="AL242" s="100"/>
      <c r="AM242" s="100"/>
      <c r="AN242" s="100"/>
    </row>
    <row r="243" spans="1:40" ht="15.75">
      <c r="A243" s="103"/>
      <c r="B243" s="365"/>
      <c r="C243" s="663"/>
      <c r="D243" s="663"/>
      <c r="E243" s="663"/>
      <c r="F243" s="365"/>
      <c r="G243" s="365"/>
      <c r="H243" s="365"/>
      <c r="I243" s="365"/>
      <c r="J243" s="365"/>
      <c r="K243" s="365"/>
      <c r="L243" s="365"/>
      <c r="M243" s="365"/>
      <c r="N243" s="365"/>
      <c r="O243" s="365"/>
      <c r="P243" s="733"/>
      <c r="Q243" s="664"/>
      <c r="R243" s="664"/>
      <c r="S243" s="664"/>
      <c r="T243" s="664"/>
      <c r="U243" s="733"/>
      <c r="V243" s="159">
        <v>36</v>
      </c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</row>
    <row r="244" spans="1:40" ht="15.75">
      <c r="A244" s="103" t="s">
        <v>283</v>
      </c>
      <c r="B244" s="365"/>
      <c r="C244" s="663"/>
      <c r="D244" s="663"/>
      <c r="E244" s="663"/>
      <c r="F244" s="365"/>
      <c r="G244" s="365"/>
      <c r="H244" s="365"/>
      <c r="I244" s="365"/>
      <c r="J244" s="365"/>
      <c r="K244" s="365"/>
      <c r="L244" s="365"/>
      <c r="M244" s="365"/>
      <c r="N244" s="365"/>
      <c r="O244" s="365"/>
      <c r="P244" s="733"/>
      <c r="Q244" s="664"/>
      <c r="R244" s="664"/>
      <c r="S244" s="664"/>
      <c r="T244" s="664"/>
      <c r="U244" s="733"/>
      <c r="V244" s="159">
        <v>37</v>
      </c>
      <c r="W244" s="100"/>
      <c r="X244" s="100"/>
      <c r="Y244" s="100"/>
      <c r="Z244" s="100"/>
      <c r="AA244" s="100"/>
      <c r="AB244" s="100"/>
      <c r="AC244" s="100"/>
      <c r="AD244" s="100"/>
      <c r="AE244" s="100"/>
      <c r="AF244" s="100"/>
      <c r="AG244" s="100"/>
      <c r="AH244" s="100"/>
      <c r="AI244" s="100"/>
      <c r="AJ244" s="100"/>
      <c r="AK244" s="100"/>
      <c r="AL244" s="100"/>
      <c r="AM244" s="100"/>
      <c r="AN244" s="100"/>
    </row>
    <row r="245" spans="1:40" ht="15.75">
      <c r="A245" s="103" t="s">
        <v>288</v>
      </c>
      <c r="B245" s="365"/>
      <c r="C245" s="663"/>
      <c r="D245" s="663"/>
      <c r="E245" s="663"/>
      <c r="F245" s="366"/>
      <c r="G245" s="366"/>
      <c r="H245" s="366"/>
      <c r="I245" s="366"/>
      <c r="J245" s="366"/>
      <c r="K245" s="366"/>
      <c r="L245" s="366"/>
      <c r="M245" s="365"/>
      <c r="N245" s="365"/>
      <c r="O245" s="366"/>
      <c r="P245" s="733"/>
      <c r="Q245" s="664"/>
      <c r="R245" s="664"/>
      <c r="S245" s="664"/>
      <c r="T245" s="664"/>
      <c r="U245" s="733"/>
      <c r="V245" s="159">
        <v>38</v>
      </c>
      <c r="W245" s="100"/>
      <c r="X245" s="100"/>
      <c r="Y245" s="100"/>
      <c r="Z245" s="100"/>
      <c r="AA245" s="100"/>
      <c r="AB245" s="100"/>
      <c r="AC245" s="100"/>
      <c r="AD245" s="100"/>
      <c r="AE245" s="100"/>
      <c r="AF245" s="100"/>
      <c r="AG245" s="100"/>
      <c r="AH245" s="100"/>
      <c r="AI245" s="100"/>
      <c r="AJ245" s="100"/>
      <c r="AK245" s="100"/>
      <c r="AL245" s="100"/>
      <c r="AM245" s="100"/>
      <c r="AN245" s="100"/>
    </row>
    <row r="246" spans="1:40">
      <c r="A246" s="99" t="s">
        <v>1</v>
      </c>
      <c r="B246" s="669" t="e">
        <f>IF($C$449=0,0,+$B$326*$C$369/$C$449)</f>
        <v>#N/A</v>
      </c>
      <c r="C246" s="669" t="e">
        <f>IF($C$394=0,0,+$C$271*$C$369/$C$394)</f>
        <v>#N/A</v>
      </c>
      <c r="D246" s="669" t="e">
        <f>IF($C$394=0,0,+$D$271*$C$369/$C$394)</f>
        <v>#N/A</v>
      </c>
      <c r="E246" s="670" t="e">
        <f t="shared" ref="E246:E269" si="73">SUM(B246:D246)</f>
        <v>#N/A</v>
      </c>
      <c r="F246" s="669" t="e">
        <f>IF($C$449=0,0,+$F$326*$C$369/$C$449)</f>
        <v>#N/A</v>
      </c>
      <c r="G246" s="669" t="e">
        <f>IF($C$394=0,0,+$G$271*$C$369/$C$394)</f>
        <v>#N/A</v>
      </c>
      <c r="H246" s="669"/>
      <c r="I246" s="669" t="e">
        <f>IF($C$394=0,0,+$I$271*$C$369/$C$394)</f>
        <v>#N/A</v>
      </c>
      <c r="J246" s="669" t="e">
        <f>IF($C$394=0,0,+$J$271*$C$369/$C$394)</f>
        <v>#N/A</v>
      </c>
      <c r="K246" s="669" t="e">
        <f>IF($C$394=0,0,+$K$271*$C$369/$C$394)</f>
        <v>#N/A</v>
      </c>
      <c r="L246" s="666">
        <f>'Data Entry - CA2'!M38</f>
        <v>0</v>
      </c>
      <c r="M246" s="670" t="e">
        <f t="shared" ref="M246:M269" si="74">SUM(F246:L246)</f>
        <v>#N/A</v>
      </c>
      <c r="N246" s="670" t="e">
        <f>IF($C$449=0,0,+$N$326*$C$369/$C$449)</f>
        <v>#N/A</v>
      </c>
      <c r="O246" s="669" t="e">
        <f>IF($C$449=0,0,+$O$326*$C$369/$C$449)</f>
        <v>#N/A</v>
      </c>
      <c r="P246" s="352" t="e">
        <f>IF($C$449=0,0,+$P$326*$C$369/$C$449)</f>
        <v>#N/A</v>
      </c>
      <c r="Q246" s="352" t="e">
        <f>IF($C$394=0,0,+$Q$271*$C$369/$C$394)</f>
        <v>#N/A</v>
      </c>
      <c r="R246" s="667" t="e">
        <f t="shared" ref="R246:R269" si="75">SUM(P246:Q246)</f>
        <v>#N/A</v>
      </c>
      <c r="S246" s="667" t="e">
        <f>IF($C$449=0,0,+$S$326*$C$369/$C$449)</f>
        <v>#N/A</v>
      </c>
      <c r="T246" s="667" t="e">
        <f>IF($C$449=0,0,+$T$326*$C$369/$C$449)</f>
        <v>#N/A</v>
      </c>
      <c r="U246" s="352" t="e">
        <f>IF($C$449=0,0,+$U$326*$C$369/$C$449)</f>
        <v>#N/A</v>
      </c>
      <c r="V246" s="159">
        <v>39</v>
      </c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</row>
    <row r="247" spans="1:40">
      <c r="A247" s="99" t="s">
        <v>2</v>
      </c>
      <c r="B247" s="669" t="e">
        <f>IF($C$449=0,0,+$B$326*$C$370/$C$449)</f>
        <v>#N/A</v>
      </c>
      <c r="C247" s="669" t="e">
        <f>IF($C$394=0,0,+$C$271*$C$370/$C$394)</f>
        <v>#N/A</v>
      </c>
      <c r="D247" s="669" t="e">
        <f>IF($C$394=0,0,+$D$271*$C$370/$C$394)</f>
        <v>#N/A</v>
      </c>
      <c r="E247" s="670" t="e">
        <f t="shared" si="73"/>
        <v>#N/A</v>
      </c>
      <c r="F247" s="669" t="e">
        <f>IF($C$449=0,0,+$F$326*$C$370/$C$449)</f>
        <v>#N/A</v>
      </c>
      <c r="G247" s="669" t="e">
        <f>IF($C$394=0,0,+$G$271*$C$370/$C$394)</f>
        <v>#N/A</v>
      </c>
      <c r="H247" s="669"/>
      <c r="I247" s="669" t="e">
        <f>IF($C$394=0,0,+$I$271*$C$370/$C$394)</f>
        <v>#N/A</v>
      </c>
      <c r="J247" s="669" t="e">
        <f>IF($C$394=0,0,+$J$271*$C$370/$C$394)</f>
        <v>#N/A</v>
      </c>
      <c r="K247" s="669" t="e">
        <f>IF($C$394=0,0,+$K$271*$C$370/$C$394)</f>
        <v>#N/A</v>
      </c>
      <c r="L247" s="666">
        <f>'Data Entry - CA2'!M39</f>
        <v>0</v>
      </c>
      <c r="M247" s="670" t="e">
        <f t="shared" si="74"/>
        <v>#N/A</v>
      </c>
      <c r="N247" s="670" t="e">
        <f>IF($C$449=0,0,+$N$326*$C$370/$C$449)</f>
        <v>#N/A</v>
      </c>
      <c r="O247" s="669" t="e">
        <f>IF($C$449=0,0,+$O$326*$C$370/$C$449)</f>
        <v>#N/A</v>
      </c>
      <c r="P247" s="352" t="e">
        <f>IF($C$449=0,0,+$P$326*$C$370/$C$449)</f>
        <v>#N/A</v>
      </c>
      <c r="Q247" s="352" t="e">
        <f>IF($C$394=0,0,+$Q$271*$C$370/$C$394)</f>
        <v>#N/A</v>
      </c>
      <c r="R247" s="667" t="e">
        <f t="shared" si="75"/>
        <v>#N/A</v>
      </c>
      <c r="S247" s="667" t="e">
        <f>IF($C$449=0,0,+$S$326*$C$370/$C$449)</f>
        <v>#N/A</v>
      </c>
      <c r="T247" s="667" t="e">
        <f>IF($C$449=0,0,+$T$326*$C$370/$C$449)</f>
        <v>#N/A</v>
      </c>
      <c r="U247" s="352" t="e">
        <f>IF($C$449=0,0,+$U$326*$C$370/$C$449)</f>
        <v>#N/A</v>
      </c>
      <c r="V247" s="159">
        <v>40</v>
      </c>
      <c r="W247" s="100"/>
      <c r="X247" s="100"/>
      <c r="Y247" s="100"/>
      <c r="Z247" s="100"/>
      <c r="AA247" s="100"/>
      <c r="AB247" s="100"/>
      <c r="AC247" s="100"/>
      <c r="AD247" s="100"/>
      <c r="AE247" s="100"/>
      <c r="AF247" s="100"/>
      <c r="AG247" s="100"/>
      <c r="AH247" s="100"/>
      <c r="AI247" s="100"/>
      <c r="AJ247" s="100"/>
      <c r="AK247" s="100"/>
      <c r="AL247" s="100"/>
      <c r="AM247" s="100"/>
      <c r="AN247" s="100"/>
    </row>
    <row r="248" spans="1:40">
      <c r="A248" s="99" t="s">
        <v>3</v>
      </c>
      <c r="B248" s="669" t="e">
        <f>IF($C$449=0,0,+$B$326*$C$371/$C$449)</f>
        <v>#N/A</v>
      </c>
      <c r="C248" s="669" t="e">
        <f>IF($C$394=0,0,+$C$271*$C$371/$C$394)</f>
        <v>#N/A</v>
      </c>
      <c r="D248" s="669" t="e">
        <f>IF($C$394=0,0,+$D$271*$C$371/$C$394)</f>
        <v>#N/A</v>
      </c>
      <c r="E248" s="670" t="e">
        <f t="shared" si="73"/>
        <v>#N/A</v>
      </c>
      <c r="F248" s="669" t="e">
        <f>IF($C$449=0,0,+$F$326*$C$371/$C$449)</f>
        <v>#N/A</v>
      </c>
      <c r="G248" s="669" t="e">
        <f>IF($C$394=0,0,+$G$271*$C$371/$C$394)</f>
        <v>#N/A</v>
      </c>
      <c r="H248" s="669"/>
      <c r="I248" s="669" t="e">
        <f>IF($C$394=0,0,+$I$271*$C$371/$C$394)</f>
        <v>#N/A</v>
      </c>
      <c r="J248" s="669" t="e">
        <f>IF($C$394=0,0,+$J$271*$C$371/$C$394)</f>
        <v>#N/A</v>
      </c>
      <c r="K248" s="669" t="e">
        <f>IF($C$394=0,0,+$K$271*$C$371/$C$394)</f>
        <v>#N/A</v>
      </c>
      <c r="L248" s="666">
        <f>'Data Entry - CA2'!M40</f>
        <v>0</v>
      </c>
      <c r="M248" s="670" t="e">
        <f t="shared" si="74"/>
        <v>#N/A</v>
      </c>
      <c r="N248" s="670" t="e">
        <f>IF($C$449=0,0,+$N$326*$C$371/$C$449)</f>
        <v>#N/A</v>
      </c>
      <c r="O248" s="669" t="e">
        <f>IF($C$449=0,0,+$O$326*$C$371/$C$449)</f>
        <v>#N/A</v>
      </c>
      <c r="P248" s="352" t="e">
        <f>IF($C$449=0,0,+$P$326*$C$371/$C$449)</f>
        <v>#N/A</v>
      </c>
      <c r="Q248" s="352" t="e">
        <f>IF($C$394=0,0,+$Q$271*$C$371/$C$394)</f>
        <v>#N/A</v>
      </c>
      <c r="R248" s="667" t="e">
        <f t="shared" si="75"/>
        <v>#N/A</v>
      </c>
      <c r="S248" s="667" t="e">
        <f>IF($C$449=0,0,+$S$326*$C$371/$C$449)</f>
        <v>#N/A</v>
      </c>
      <c r="T248" s="667" t="e">
        <f>IF($C$449=0,0,+$T$326*$C$371/$C$449)</f>
        <v>#N/A</v>
      </c>
      <c r="U248" s="352" t="e">
        <f>IF($C$449=0,0,+$U$326*$C$371/$C$449)</f>
        <v>#N/A</v>
      </c>
      <c r="V248" s="159">
        <v>41</v>
      </c>
      <c r="W248" s="100"/>
      <c r="X248" s="100"/>
      <c r="Y248" s="100"/>
      <c r="Z248" s="100"/>
      <c r="AA248" s="100"/>
      <c r="AB248" s="100"/>
      <c r="AC248" s="100"/>
      <c r="AD248" s="100"/>
      <c r="AE248" s="100"/>
      <c r="AF248" s="100"/>
      <c r="AG248" s="100"/>
      <c r="AH248" s="100"/>
      <c r="AI248" s="100"/>
      <c r="AJ248" s="100"/>
      <c r="AK248" s="100"/>
      <c r="AL248" s="100"/>
      <c r="AM248" s="100"/>
      <c r="AN248" s="100"/>
    </row>
    <row r="249" spans="1:40">
      <c r="A249" s="99" t="s">
        <v>4</v>
      </c>
      <c r="B249" s="669" t="e">
        <f>IF($C$449=0,0,+$B$326*$C$372/$C$449)</f>
        <v>#N/A</v>
      </c>
      <c r="C249" s="669" t="e">
        <f>IF($C$394=0,0,+$C$271*$C$372/$C$394)</f>
        <v>#N/A</v>
      </c>
      <c r="D249" s="669" t="e">
        <f>IF($C$394=0,0,+$D$271*$C$372/$C$394)</f>
        <v>#N/A</v>
      </c>
      <c r="E249" s="670" t="e">
        <f t="shared" si="73"/>
        <v>#N/A</v>
      </c>
      <c r="F249" s="669" t="e">
        <f>IF($C$449=0,0,+$F$326*$C$372/$C$449)</f>
        <v>#N/A</v>
      </c>
      <c r="G249" s="669" t="e">
        <f>IF($C$394=0,0,+$G$271*$C$372/$C$394)</f>
        <v>#N/A</v>
      </c>
      <c r="H249" s="669"/>
      <c r="I249" s="669" t="e">
        <f>IF($C$394=0,0,+$I$271*$C$372/$C$394)</f>
        <v>#N/A</v>
      </c>
      <c r="J249" s="669" t="e">
        <f>IF($C$394=0,0,+$J$271*$C$372/$C$394)</f>
        <v>#N/A</v>
      </c>
      <c r="K249" s="669" t="e">
        <f>IF($C$394=0,0,+$K$271*$C$372/$C$394)</f>
        <v>#N/A</v>
      </c>
      <c r="L249" s="666">
        <f>'Data Entry - CA2'!M41</f>
        <v>0</v>
      </c>
      <c r="M249" s="670" t="e">
        <f t="shared" si="74"/>
        <v>#N/A</v>
      </c>
      <c r="N249" s="670" t="e">
        <f>IF($C$449=0,0,+$N$326*$C$372/$C$449)</f>
        <v>#N/A</v>
      </c>
      <c r="O249" s="669" t="e">
        <f>IF($C$449=0,0,+$O$326*$C$372/$C$449)</f>
        <v>#N/A</v>
      </c>
      <c r="P249" s="352" t="e">
        <f>IF($C$449=0,0,+$P$326*$C$372/$C$449)</f>
        <v>#N/A</v>
      </c>
      <c r="Q249" s="352" t="e">
        <f>IF($C$394=0,0,+$Q$271*$C$372/$C$394)</f>
        <v>#N/A</v>
      </c>
      <c r="R249" s="667" t="e">
        <f t="shared" si="75"/>
        <v>#N/A</v>
      </c>
      <c r="S249" s="667" t="e">
        <f>IF($C$449=0,0,+$S$326*$C$372/$C$449)</f>
        <v>#N/A</v>
      </c>
      <c r="T249" s="667" t="e">
        <f>IF($C$449=0,0,+$T$326*$C$372/$C$449)</f>
        <v>#N/A</v>
      </c>
      <c r="U249" s="352" t="e">
        <f>IF($C$449=0,0,+$U$326*$C$372/$C$449)</f>
        <v>#N/A</v>
      </c>
      <c r="V249" s="159">
        <v>42</v>
      </c>
      <c r="W249" s="100"/>
      <c r="X249" s="100"/>
      <c r="Y249" s="100"/>
      <c r="Z249" s="100"/>
      <c r="AA249" s="100"/>
      <c r="AB249" s="100"/>
      <c r="AC249" s="100"/>
      <c r="AD249" s="100"/>
      <c r="AE249" s="100"/>
      <c r="AF249" s="100"/>
      <c r="AG249" s="100"/>
      <c r="AH249" s="100"/>
      <c r="AI249" s="100"/>
      <c r="AJ249" s="100"/>
      <c r="AK249" s="100"/>
      <c r="AL249" s="100"/>
      <c r="AM249" s="100"/>
      <c r="AN249" s="100"/>
    </row>
    <row r="250" spans="1:40">
      <c r="A250" s="99" t="s">
        <v>5</v>
      </c>
      <c r="B250" s="669" t="e">
        <f>IF($C$449=0,0,+$B$326*$C$373/$C$449)</f>
        <v>#N/A</v>
      </c>
      <c r="C250" s="669" t="e">
        <f>IF($C$394=0,0,+$C$271*$C$373/$C$394)</f>
        <v>#N/A</v>
      </c>
      <c r="D250" s="669" t="e">
        <f>IF($C$394=0,0,+$D$271*$C$373/$C$394)</f>
        <v>#N/A</v>
      </c>
      <c r="E250" s="670" t="e">
        <f t="shared" si="73"/>
        <v>#N/A</v>
      </c>
      <c r="F250" s="669" t="e">
        <f>IF($C$449=0,0,+$F$326*$C$373/$C$449)</f>
        <v>#N/A</v>
      </c>
      <c r="G250" s="669" t="e">
        <f>IF($C$394=0,0,+$G$271*$C$373/$C$394)</f>
        <v>#N/A</v>
      </c>
      <c r="H250" s="669"/>
      <c r="I250" s="669" t="e">
        <f>IF($C$394=0,0,+$I$271*$C$373/$C$394)</f>
        <v>#N/A</v>
      </c>
      <c r="J250" s="669" t="e">
        <f>IF($C$394=0,0,+$J$271*$C$373/$C$394)</f>
        <v>#N/A</v>
      </c>
      <c r="K250" s="669" t="e">
        <f>IF($C$394=0,0,+$K$271*$C$373/$C$394)</f>
        <v>#N/A</v>
      </c>
      <c r="L250" s="666">
        <f>'Data Entry - CA2'!M42</f>
        <v>0</v>
      </c>
      <c r="M250" s="670" t="e">
        <f t="shared" si="74"/>
        <v>#N/A</v>
      </c>
      <c r="N250" s="670" t="e">
        <f>IF($C$449=0,0,+$N$326*$C$373/$C$449)</f>
        <v>#N/A</v>
      </c>
      <c r="O250" s="669" t="e">
        <f>IF($C$449=0,0,+$O$326*$C$373/$C$449)</f>
        <v>#N/A</v>
      </c>
      <c r="P250" s="352" t="e">
        <f>IF($C$449=0,0,+$P$326*$C$373/$C$449)</f>
        <v>#N/A</v>
      </c>
      <c r="Q250" s="352" t="e">
        <f>IF($C$394=0,0,+$Q$271*$C$373/$C$394)</f>
        <v>#N/A</v>
      </c>
      <c r="R250" s="667" t="e">
        <f t="shared" si="75"/>
        <v>#N/A</v>
      </c>
      <c r="S250" s="667" t="e">
        <f>IF($C$449=0,0,+$S$326*$C$373/$C$449)</f>
        <v>#N/A</v>
      </c>
      <c r="T250" s="667" t="e">
        <f>IF($C$449=0,0,+$T$326*$C$373/$C$449)</f>
        <v>#N/A</v>
      </c>
      <c r="U250" s="352" t="e">
        <f>IF($C$449=0,0,+$U$326*$C$373/$C$449)</f>
        <v>#N/A</v>
      </c>
      <c r="V250" s="159">
        <v>43</v>
      </c>
      <c r="W250" s="100"/>
      <c r="X250" s="100"/>
      <c r="Y250" s="100"/>
      <c r="Z250" s="100"/>
      <c r="AA250" s="100"/>
      <c r="AB250" s="100"/>
      <c r="AC250" s="100"/>
      <c r="AD250" s="100"/>
      <c r="AE250" s="100"/>
      <c r="AF250" s="100"/>
      <c r="AG250" s="100"/>
      <c r="AH250" s="100"/>
      <c r="AI250" s="100"/>
      <c r="AJ250" s="100"/>
      <c r="AK250" s="100"/>
      <c r="AL250" s="100"/>
      <c r="AM250" s="100"/>
      <c r="AN250" s="100"/>
    </row>
    <row r="251" spans="1:40">
      <c r="A251" s="99" t="s">
        <v>6</v>
      </c>
      <c r="B251" s="669" t="e">
        <f>IF($C$449=0,0,+$B$326*$C$374/$C$449)</f>
        <v>#N/A</v>
      </c>
      <c r="C251" s="669" t="e">
        <f>IF($C$394=0,0,+$C$271*$C$374/$C$394)</f>
        <v>#N/A</v>
      </c>
      <c r="D251" s="669" t="e">
        <f>IF($C$394=0,0,+$D$271*$C$374/$C$394)</f>
        <v>#N/A</v>
      </c>
      <c r="E251" s="670" t="e">
        <f t="shared" si="73"/>
        <v>#N/A</v>
      </c>
      <c r="F251" s="669" t="e">
        <f>IF($C$449=0,0,+$F$326*$C$374/$C$449)</f>
        <v>#N/A</v>
      </c>
      <c r="G251" s="669" t="e">
        <f>IF($C$394=0,0,+$G$271*$C$374/$C$394)</f>
        <v>#N/A</v>
      </c>
      <c r="H251" s="669"/>
      <c r="I251" s="669" t="e">
        <f>IF($C$394=0,0,+$I$271*$C$374/$C$394)</f>
        <v>#N/A</v>
      </c>
      <c r="J251" s="669" t="e">
        <f>IF($C$394=0,0,+$J$271*$C$374/$C$394)</f>
        <v>#N/A</v>
      </c>
      <c r="K251" s="669" t="e">
        <f>IF($C$394=0,0,+$K$271*$C$374/$C$394)</f>
        <v>#N/A</v>
      </c>
      <c r="L251" s="666">
        <f>'Data Entry - CA2'!M43</f>
        <v>0</v>
      </c>
      <c r="M251" s="670" t="e">
        <f t="shared" si="74"/>
        <v>#N/A</v>
      </c>
      <c r="N251" s="670" t="e">
        <f>IF($C$449=0,0,+$N$326*$C$374/$C$449)</f>
        <v>#N/A</v>
      </c>
      <c r="O251" s="669" t="e">
        <f>IF($C$449=0,0,+$O$326*$C$374/$C$449)</f>
        <v>#N/A</v>
      </c>
      <c r="P251" s="352" t="e">
        <f>IF($C$449=0,0,+$P$326*$C$374/$C$449)</f>
        <v>#N/A</v>
      </c>
      <c r="Q251" s="352" t="e">
        <f>IF($C$394=0,0,+$Q$271*$C$374/$C$394)</f>
        <v>#N/A</v>
      </c>
      <c r="R251" s="667" t="e">
        <f t="shared" si="75"/>
        <v>#N/A</v>
      </c>
      <c r="S251" s="667" t="e">
        <f>IF($C$449=0,0,+$S$326*$C$374/$C$449)</f>
        <v>#N/A</v>
      </c>
      <c r="T251" s="667" t="e">
        <f>IF($C$449=0,0,+$T$326*$C$374/$C$449)</f>
        <v>#N/A</v>
      </c>
      <c r="U251" s="352" t="e">
        <f>IF($C$449=0,0,+$U$326*$C$374/$C$449)</f>
        <v>#N/A</v>
      </c>
      <c r="V251" s="159">
        <v>44</v>
      </c>
      <c r="W251" s="100"/>
      <c r="X251" s="100"/>
      <c r="Y251" s="100"/>
      <c r="Z251" s="100"/>
      <c r="AA251" s="100"/>
      <c r="AB251" s="100"/>
      <c r="AC251" s="100"/>
      <c r="AD251" s="100"/>
      <c r="AE251" s="100"/>
      <c r="AF251" s="100"/>
      <c r="AG251" s="100"/>
      <c r="AH251" s="100"/>
      <c r="AI251" s="100"/>
      <c r="AJ251" s="100"/>
      <c r="AK251" s="100"/>
      <c r="AL251" s="100"/>
      <c r="AM251" s="100"/>
      <c r="AN251" s="100"/>
    </row>
    <row r="252" spans="1:40">
      <c r="A252" s="99" t="s">
        <v>7</v>
      </c>
      <c r="B252" s="669" t="e">
        <f>IF($C$449=0,0,+$B$326*$C$375/$C$449)</f>
        <v>#N/A</v>
      </c>
      <c r="C252" s="669" t="e">
        <f>IF($C$394=0,0,+$C$271*$C$375/$C$394)</f>
        <v>#N/A</v>
      </c>
      <c r="D252" s="669" t="e">
        <f>IF($C$394=0,0,+$D$271*$C$375/$C$394)</f>
        <v>#N/A</v>
      </c>
      <c r="E252" s="670" t="e">
        <f t="shared" si="73"/>
        <v>#N/A</v>
      </c>
      <c r="F252" s="669" t="e">
        <f>IF($C$449=0,0,+$F$326*$C$375/$C$449)</f>
        <v>#N/A</v>
      </c>
      <c r="G252" s="669" t="e">
        <f>IF($C$394=0,0,+$G$271*$C$375/$C$394)</f>
        <v>#N/A</v>
      </c>
      <c r="H252" s="669"/>
      <c r="I252" s="669" t="e">
        <f>IF($C$394=0,0,+$I$271*$C$375/$C$394)</f>
        <v>#N/A</v>
      </c>
      <c r="J252" s="669" t="e">
        <f>IF($C$394=0,0,+$J$271*$C$375/$C$394)</f>
        <v>#N/A</v>
      </c>
      <c r="K252" s="669" t="e">
        <f>IF($C$394=0,0,+$K$271*$C$375/$C$394)</f>
        <v>#N/A</v>
      </c>
      <c r="L252" s="666">
        <f>'Data Entry - CA2'!M44</f>
        <v>0</v>
      </c>
      <c r="M252" s="670" t="e">
        <f t="shared" si="74"/>
        <v>#N/A</v>
      </c>
      <c r="N252" s="670" t="e">
        <f>IF($C$449=0,0,+$N$326*$C$375/$C$449)</f>
        <v>#N/A</v>
      </c>
      <c r="O252" s="669" t="e">
        <f>IF($C$449=0,0,+$O$326*$C$375/$C$449)</f>
        <v>#N/A</v>
      </c>
      <c r="P252" s="352" t="e">
        <f>IF($C$449=0,0,+$P$326*$C$375/$C$449)</f>
        <v>#N/A</v>
      </c>
      <c r="Q252" s="352" t="e">
        <f>IF($C$394=0,0,+$Q$271*$C$375/$C$394)</f>
        <v>#N/A</v>
      </c>
      <c r="R252" s="667" t="e">
        <f t="shared" si="75"/>
        <v>#N/A</v>
      </c>
      <c r="S252" s="667" t="e">
        <f>IF($C$449=0,0,+$S$326*$C$375/$C$449)</f>
        <v>#N/A</v>
      </c>
      <c r="T252" s="667" t="e">
        <f>IF($C$449=0,0,+$T$326*$C$375/$C$449)</f>
        <v>#N/A</v>
      </c>
      <c r="U252" s="352" t="e">
        <f>IF($C$449=0,0,+$U$326*$C$375/$C$449)</f>
        <v>#N/A</v>
      </c>
      <c r="V252" s="159">
        <v>45</v>
      </c>
      <c r="W252" s="100"/>
      <c r="X252" s="100"/>
      <c r="Y252" s="100"/>
      <c r="Z252" s="100"/>
      <c r="AA252" s="100"/>
      <c r="AB252" s="100"/>
      <c r="AC252" s="100"/>
      <c r="AD252" s="100"/>
      <c r="AE252" s="100"/>
      <c r="AF252" s="100"/>
      <c r="AG252" s="100"/>
      <c r="AH252" s="100"/>
      <c r="AI252" s="100"/>
      <c r="AJ252" s="100"/>
      <c r="AK252" s="100"/>
      <c r="AL252" s="100"/>
      <c r="AM252" s="100"/>
      <c r="AN252" s="100"/>
    </row>
    <row r="253" spans="1:40">
      <c r="A253" s="99" t="s">
        <v>8</v>
      </c>
      <c r="B253" s="669" t="e">
        <f>IF($C$449=0,0,+$B$326*$C$376/$C$449)</f>
        <v>#N/A</v>
      </c>
      <c r="C253" s="669" t="e">
        <f>IF($C$394=0,0,+$C$271*$C$376/$C$394)</f>
        <v>#N/A</v>
      </c>
      <c r="D253" s="669" t="e">
        <f>IF($C$394=0,0,+$D$271*$C$376/$C$394)</f>
        <v>#N/A</v>
      </c>
      <c r="E253" s="670" t="e">
        <f t="shared" si="73"/>
        <v>#N/A</v>
      </c>
      <c r="F253" s="669" t="e">
        <f>IF($C$449=0,0,+$F$326*$C$376/$C$449)</f>
        <v>#N/A</v>
      </c>
      <c r="G253" s="669" t="e">
        <f>IF($C$394=0,0,+$G$271*$C$376/$C$394)</f>
        <v>#N/A</v>
      </c>
      <c r="H253" s="669"/>
      <c r="I253" s="669" t="e">
        <f>IF($C$394=0,0,+$I$271*$C$376/$C$394)</f>
        <v>#N/A</v>
      </c>
      <c r="J253" s="669" t="e">
        <f>IF($C$394=0,0,+$J$271*$C$376/$C$394)</f>
        <v>#N/A</v>
      </c>
      <c r="K253" s="669" t="e">
        <f>IF($C$394=0,0,+$K$271*$C$376/$C$394)</f>
        <v>#N/A</v>
      </c>
      <c r="L253" s="666">
        <f>'Data Entry - CA2'!M45</f>
        <v>0</v>
      </c>
      <c r="M253" s="670" t="e">
        <f t="shared" si="74"/>
        <v>#N/A</v>
      </c>
      <c r="N253" s="670" t="e">
        <f>IF($C$449=0,0,+$N$326*$C$376/$C$449)</f>
        <v>#N/A</v>
      </c>
      <c r="O253" s="669" t="e">
        <f>IF($C$449=0,0,+$O$326*$C$376/$C$449)</f>
        <v>#N/A</v>
      </c>
      <c r="P253" s="352" t="e">
        <f>IF($C$449=0,0,+$P$326*$C$376/$C$449)</f>
        <v>#N/A</v>
      </c>
      <c r="Q253" s="352" t="e">
        <f>IF($C$394=0,0,+$Q$271*$C$376/$C$394)</f>
        <v>#N/A</v>
      </c>
      <c r="R253" s="667" t="e">
        <f t="shared" si="75"/>
        <v>#N/A</v>
      </c>
      <c r="S253" s="667" t="e">
        <f>IF($C$449=0,0,+$S$326*$C$376/$C$449)</f>
        <v>#N/A</v>
      </c>
      <c r="T253" s="667" t="e">
        <f>IF($C$449=0,0,+$T$326*$C$376/$C$449)</f>
        <v>#N/A</v>
      </c>
      <c r="U253" s="352" t="e">
        <f>IF($C$449=0,0,+$U$326*$C$376/$C$449)</f>
        <v>#N/A</v>
      </c>
      <c r="V253" s="159">
        <v>46</v>
      </c>
      <c r="W253" s="100"/>
      <c r="X253" s="100"/>
      <c r="Y253" s="100"/>
      <c r="Z253" s="100"/>
      <c r="AA253" s="100"/>
      <c r="AB253" s="100"/>
      <c r="AC253" s="100"/>
      <c r="AD253" s="100"/>
      <c r="AE253" s="100"/>
      <c r="AF253" s="100"/>
      <c r="AG253" s="100"/>
      <c r="AH253" s="100"/>
      <c r="AI253" s="100"/>
      <c r="AJ253" s="100"/>
      <c r="AK253" s="100"/>
      <c r="AL253" s="100"/>
      <c r="AM253" s="100"/>
      <c r="AN253" s="100"/>
    </row>
    <row r="254" spans="1:40">
      <c r="A254" s="99" t="s">
        <v>9</v>
      </c>
      <c r="B254" s="669" t="e">
        <f>IF($C$449=0,0,+$B$326*$C$377/$C$449)</f>
        <v>#N/A</v>
      </c>
      <c r="C254" s="669" t="e">
        <f>IF($C$394=0,0,+$C$271*$C$377/$C$394)</f>
        <v>#N/A</v>
      </c>
      <c r="D254" s="669" t="e">
        <f>IF($C$394=0,0,+$D$271*$C$377/$C$394)</f>
        <v>#N/A</v>
      </c>
      <c r="E254" s="670" t="e">
        <f t="shared" si="73"/>
        <v>#N/A</v>
      </c>
      <c r="F254" s="669" t="e">
        <f>IF($C$449=0,0,+$F$326*$C$377/$C$449)</f>
        <v>#N/A</v>
      </c>
      <c r="G254" s="669" t="e">
        <f>IF($C$394=0,0,+$G$271*$C$377/$C$394)</f>
        <v>#N/A</v>
      </c>
      <c r="H254" s="669"/>
      <c r="I254" s="669" t="e">
        <f>IF($C$394=0,0,+$I$271*$C$377/$C$394)</f>
        <v>#N/A</v>
      </c>
      <c r="J254" s="669" t="e">
        <f>IF($C$394=0,0,+$J$271*$C$377/$C$394)</f>
        <v>#N/A</v>
      </c>
      <c r="K254" s="669" t="e">
        <f>IF($C$394=0,0,+$K$271*$C$377/$C$394)</f>
        <v>#N/A</v>
      </c>
      <c r="L254" s="666">
        <f>'Data Entry - CA2'!M46</f>
        <v>0</v>
      </c>
      <c r="M254" s="670" t="e">
        <f t="shared" si="74"/>
        <v>#N/A</v>
      </c>
      <c r="N254" s="670" t="e">
        <f>IF($C$449=0,0,+$N$326*$C$377/$C$449)</f>
        <v>#N/A</v>
      </c>
      <c r="O254" s="669" t="e">
        <f>IF($C$449=0,0,+$O$326*$C$377/$C$449)</f>
        <v>#N/A</v>
      </c>
      <c r="P254" s="352" t="e">
        <f>IF($C$449=0,0,+$P$326*$C$377/$C$449)</f>
        <v>#N/A</v>
      </c>
      <c r="Q254" s="352" t="e">
        <f>IF($C$394=0,0,+$Q$271*$C$377/$C$394)</f>
        <v>#N/A</v>
      </c>
      <c r="R254" s="667" t="e">
        <f t="shared" si="75"/>
        <v>#N/A</v>
      </c>
      <c r="S254" s="667" t="e">
        <f>IF($C$449=0,0,+$S$326*$C$377/$C$449)</f>
        <v>#N/A</v>
      </c>
      <c r="T254" s="667" t="e">
        <f>IF($C$449=0,0,+$T$326*$C$377/$C$449)</f>
        <v>#N/A</v>
      </c>
      <c r="U254" s="352" t="e">
        <f>IF($C$449=0,0,+$U$326*$C$377/$C$449)</f>
        <v>#N/A</v>
      </c>
      <c r="V254" s="159">
        <v>47</v>
      </c>
      <c r="W254" s="100"/>
      <c r="X254" s="100"/>
      <c r="Y254" s="100"/>
      <c r="Z254" s="100"/>
      <c r="AA254" s="100"/>
      <c r="AB254" s="100"/>
      <c r="AC254" s="100"/>
      <c r="AD254" s="100"/>
      <c r="AE254" s="100"/>
      <c r="AF254" s="100"/>
      <c r="AG254" s="100"/>
      <c r="AH254" s="100"/>
      <c r="AI254" s="100"/>
      <c r="AJ254" s="100"/>
      <c r="AK254" s="100"/>
      <c r="AL254" s="100"/>
      <c r="AM254" s="100"/>
      <c r="AN254" s="100"/>
    </row>
    <row r="255" spans="1:40">
      <c r="A255" s="99" t="s">
        <v>10</v>
      </c>
      <c r="B255" s="669" t="e">
        <f>IF($C$449=0,0,+$B$326*$C$378/$C$449)</f>
        <v>#N/A</v>
      </c>
      <c r="C255" s="669" t="e">
        <f>IF($C$394=0,0,+$C$271*$C$378/$C$394)</f>
        <v>#N/A</v>
      </c>
      <c r="D255" s="669" t="e">
        <f>IF($C$394=0,0,+$D$271*$C$378/$C$394)</f>
        <v>#N/A</v>
      </c>
      <c r="E255" s="670" t="e">
        <f t="shared" si="73"/>
        <v>#N/A</v>
      </c>
      <c r="F255" s="669" t="e">
        <f>IF($C$449=0,0,+$F$326*$C$378/$C$449)</f>
        <v>#N/A</v>
      </c>
      <c r="G255" s="669" t="e">
        <f>IF($C$394=0,0,+$G$271*$C$378/$C$394)</f>
        <v>#N/A</v>
      </c>
      <c r="H255" s="669"/>
      <c r="I255" s="669" t="e">
        <f>IF($C$394=0,0,+$I$271*$C$378/$C$394)</f>
        <v>#N/A</v>
      </c>
      <c r="J255" s="669" t="e">
        <f>IF($C$394=0,0,+$J$271*$C$378/$C$394)</f>
        <v>#N/A</v>
      </c>
      <c r="K255" s="669" t="e">
        <f>IF($C$394=0,0,+$K$271*$C$378/$C$394)</f>
        <v>#N/A</v>
      </c>
      <c r="L255" s="666">
        <f>'Data Entry - CA2'!M47</f>
        <v>0</v>
      </c>
      <c r="M255" s="670" t="e">
        <f t="shared" si="74"/>
        <v>#N/A</v>
      </c>
      <c r="N255" s="670" t="e">
        <f>IF($C$449=0,0,+$N$326*$C$378/$C$449)</f>
        <v>#N/A</v>
      </c>
      <c r="O255" s="669" t="e">
        <f>IF($C$449=0,0,+$O$326*$C$378/$C$449)</f>
        <v>#N/A</v>
      </c>
      <c r="P255" s="352" t="e">
        <f>IF($C$449=0,0,+$P$326*$C$378/$C$449)</f>
        <v>#N/A</v>
      </c>
      <c r="Q255" s="352" t="e">
        <f>IF($C$394=0,0,+$Q$271*$C$378/$C$394)</f>
        <v>#N/A</v>
      </c>
      <c r="R255" s="667" t="e">
        <f t="shared" si="75"/>
        <v>#N/A</v>
      </c>
      <c r="S255" s="667" t="e">
        <f>IF($C$449=0,0,+$S$326*$C$378/$C$449)</f>
        <v>#N/A</v>
      </c>
      <c r="T255" s="667" t="e">
        <f>IF($C$449=0,0,+$T$326*$C$378/$C$449)</f>
        <v>#N/A</v>
      </c>
      <c r="U255" s="352" t="e">
        <f>IF($C$449=0,0,+$U$326*$C$378/$C$449)</f>
        <v>#N/A</v>
      </c>
      <c r="V255" s="159">
        <v>48</v>
      </c>
      <c r="W255" s="100"/>
      <c r="X255" s="100"/>
      <c r="Y255" s="100"/>
      <c r="Z255" s="100"/>
      <c r="AA255" s="100"/>
      <c r="AB255" s="100"/>
      <c r="AC255" s="100"/>
      <c r="AD255" s="100"/>
      <c r="AE255" s="100"/>
      <c r="AF255" s="100"/>
      <c r="AG255" s="100"/>
      <c r="AH255" s="100"/>
      <c r="AI255" s="100"/>
      <c r="AJ255" s="100"/>
      <c r="AK255" s="100"/>
      <c r="AL255" s="100"/>
      <c r="AM255" s="100"/>
      <c r="AN255" s="100"/>
    </row>
    <row r="256" spans="1:40">
      <c r="A256" s="99" t="s">
        <v>11</v>
      </c>
      <c r="B256" s="669" t="e">
        <f>IF($C$449=0,0,+$B$326*$C$379/$C$449)</f>
        <v>#N/A</v>
      </c>
      <c r="C256" s="669" t="e">
        <f>IF($C$394=0,0,+$C$271*$C$379/$C$394)</f>
        <v>#N/A</v>
      </c>
      <c r="D256" s="669" t="e">
        <f>IF($C$394=0,0,+$D$271*$C$379/$C$394)</f>
        <v>#N/A</v>
      </c>
      <c r="E256" s="670" t="e">
        <f t="shared" si="73"/>
        <v>#N/A</v>
      </c>
      <c r="F256" s="669" t="e">
        <f>IF($C$449=0,0,+$F$326*$C$379/$C$449)</f>
        <v>#N/A</v>
      </c>
      <c r="G256" s="669" t="e">
        <f>IF($C$394=0,0,+$G$271*$C$379/$C$394)</f>
        <v>#N/A</v>
      </c>
      <c r="H256" s="669"/>
      <c r="I256" s="669" t="e">
        <f>IF($C$394=0,0,+$I$271*$C$379/$C$394)</f>
        <v>#N/A</v>
      </c>
      <c r="J256" s="669" t="e">
        <f>IF($C$394=0,0,+$J$271*$C$379/$C$394)</f>
        <v>#N/A</v>
      </c>
      <c r="K256" s="669" t="e">
        <f>IF($C$394=0,0,+$K$271*$C$379/$C$394)</f>
        <v>#N/A</v>
      </c>
      <c r="L256" s="666">
        <f>'Data Entry - CA2'!M48</f>
        <v>0</v>
      </c>
      <c r="M256" s="670" t="e">
        <f t="shared" si="74"/>
        <v>#N/A</v>
      </c>
      <c r="N256" s="670" t="e">
        <f>IF($C$449=0,0,+$N$326*$C$379/$C$449)</f>
        <v>#N/A</v>
      </c>
      <c r="O256" s="669" t="e">
        <f>IF($C$449=0,0,+$O$326*$C$379/$C$449)</f>
        <v>#N/A</v>
      </c>
      <c r="P256" s="352" t="e">
        <f>IF($C$449=0,0,+$P$326*$C$379/$C$449)</f>
        <v>#N/A</v>
      </c>
      <c r="Q256" s="352" t="e">
        <f>IF($C$394=0,0,+$Q$271*$C$379/$C$394)</f>
        <v>#N/A</v>
      </c>
      <c r="R256" s="667" t="e">
        <f t="shared" si="75"/>
        <v>#N/A</v>
      </c>
      <c r="S256" s="667" t="e">
        <f>IF($C$449=0,0,+$S$326*$C$379/$C$449)</f>
        <v>#N/A</v>
      </c>
      <c r="T256" s="667" t="e">
        <f>IF($C$449=0,0,+$T$326*$C$379/$C$449)</f>
        <v>#N/A</v>
      </c>
      <c r="U256" s="352" t="e">
        <f>IF($C$449=0,0,+$U$326*$C$379/$C$449)</f>
        <v>#N/A</v>
      </c>
      <c r="V256" s="159">
        <v>49</v>
      </c>
      <c r="W256" s="100"/>
      <c r="X256" s="100"/>
      <c r="Y256" s="100"/>
      <c r="Z256" s="100"/>
      <c r="AA256" s="100"/>
      <c r="AB256" s="100"/>
      <c r="AC256" s="100"/>
      <c r="AD256" s="100"/>
      <c r="AE256" s="100"/>
      <c r="AF256" s="100"/>
      <c r="AG256" s="100"/>
      <c r="AH256" s="100"/>
      <c r="AI256" s="100"/>
      <c r="AJ256" s="100"/>
      <c r="AK256" s="100"/>
      <c r="AL256" s="100"/>
      <c r="AM256" s="100"/>
      <c r="AN256" s="100"/>
    </row>
    <row r="257" spans="1:40">
      <c r="A257" s="99" t="s">
        <v>12</v>
      </c>
      <c r="B257" s="669" t="e">
        <f>IF($C$449=0,0,+$B$326*$C$380/$C$449)</f>
        <v>#N/A</v>
      </c>
      <c r="C257" s="669" t="e">
        <f>IF($C$394=0,0,+$C$271*$C$380/$C$394)</f>
        <v>#N/A</v>
      </c>
      <c r="D257" s="669" t="e">
        <f>IF($C$394=0,0,+$D$271*$C$380/$C$394)</f>
        <v>#N/A</v>
      </c>
      <c r="E257" s="670" t="e">
        <f t="shared" si="73"/>
        <v>#N/A</v>
      </c>
      <c r="F257" s="669" t="e">
        <f>IF($C$449=0,0,+$F$326*$C$380/$C$449)</f>
        <v>#N/A</v>
      </c>
      <c r="G257" s="669" t="e">
        <f>IF($C$394=0,0,+$G$271*$C$380/$C$394)</f>
        <v>#N/A</v>
      </c>
      <c r="H257" s="669"/>
      <c r="I257" s="669" t="e">
        <f>IF($C$394=0,0,+$I$271*$C$380/$C$394)</f>
        <v>#N/A</v>
      </c>
      <c r="J257" s="669" t="e">
        <f>IF($C$394=0,0,+$J$271*$C$380/$C$394)</f>
        <v>#N/A</v>
      </c>
      <c r="K257" s="669" t="e">
        <f>IF($C$394=0,0,+$K$271*$C$380/$C$394)</f>
        <v>#N/A</v>
      </c>
      <c r="L257" s="666">
        <f>'Data Entry - CA2'!M49</f>
        <v>0</v>
      </c>
      <c r="M257" s="670" t="e">
        <f t="shared" si="74"/>
        <v>#N/A</v>
      </c>
      <c r="N257" s="670" t="e">
        <f>IF($C$449=0,0,+$N$326*$C$380/$C$449)</f>
        <v>#N/A</v>
      </c>
      <c r="O257" s="669" t="e">
        <f>IF($C$449=0,0,+$O$326*$C$380/$C$449)</f>
        <v>#N/A</v>
      </c>
      <c r="P257" s="352" t="e">
        <f>IF($C$449=0,0,+$P$326*$C$380/$C$449)</f>
        <v>#N/A</v>
      </c>
      <c r="Q257" s="352" t="e">
        <f>IF($C$394=0,0,+$Q$271*$C$380/$C$394)</f>
        <v>#N/A</v>
      </c>
      <c r="R257" s="667" t="e">
        <f t="shared" si="75"/>
        <v>#N/A</v>
      </c>
      <c r="S257" s="667" t="e">
        <f>IF($C$449=0,0,+$S$326*$C$380/$C$449)</f>
        <v>#N/A</v>
      </c>
      <c r="T257" s="667" t="e">
        <f>IF($C$449=0,0,+$T$326*$C$380/$C$449)</f>
        <v>#N/A</v>
      </c>
      <c r="U257" s="352" t="e">
        <f>IF($C$449=0,0,+$U$326*$C$380/$C$449)</f>
        <v>#N/A</v>
      </c>
      <c r="V257" s="159">
        <v>50</v>
      </c>
      <c r="W257" s="100"/>
      <c r="X257" s="100"/>
      <c r="Y257" s="100"/>
      <c r="Z257" s="100"/>
      <c r="AA257" s="100"/>
      <c r="AB257" s="100"/>
      <c r="AC257" s="100"/>
      <c r="AD257" s="100"/>
      <c r="AE257" s="100"/>
      <c r="AF257" s="100"/>
      <c r="AG257" s="100"/>
      <c r="AH257" s="100"/>
      <c r="AI257" s="100"/>
      <c r="AJ257" s="100"/>
      <c r="AK257" s="100"/>
      <c r="AL257" s="100"/>
      <c r="AM257" s="100"/>
      <c r="AN257" s="100"/>
    </row>
    <row r="258" spans="1:40">
      <c r="A258" s="99" t="s">
        <v>13</v>
      </c>
      <c r="B258" s="669" t="e">
        <f>IF($C$449=0,0,+$B$326*$C$381/$C$449)</f>
        <v>#N/A</v>
      </c>
      <c r="C258" s="669" t="e">
        <f>IF($C$394=0,0,+$C$271*$C$381/$C$394)</f>
        <v>#N/A</v>
      </c>
      <c r="D258" s="669" t="e">
        <f>IF($C$394=0,0,+$D$271*$C$381/$C$394)</f>
        <v>#N/A</v>
      </c>
      <c r="E258" s="670" t="e">
        <f t="shared" si="73"/>
        <v>#N/A</v>
      </c>
      <c r="F258" s="669" t="e">
        <f>IF($C$449=0,0,+$F$326*$C$381/$C$449)</f>
        <v>#N/A</v>
      </c>
      <c r="G258" s="669" t="e">
        <f>IF($C$394=0,0,+$G$271*$C$381/$C$394)</f>
        <v>#N/A</v>
      </c>
      <c r="H258" s="669"/>
      <c r="I258" s="669" t="e">
        <f>IF($C$394=0,0,+$I$271*$C$381/$C$394)</f>
        <v>#N/A</v>
      </c>
      <c r="J258" s="669" t="e">
        <f>IF($C$394=0,0,+$J$271*$C$381/$C$394)</f>
        <v>#N/A</v>
      </c>
      <c r="K258" s="669" t="e">
        <f>IF($C$394=0,0,+$K$271*$C$381/$C$394)</f>
        <v>#N/A</v>
      </c>
      <c r="L258" s="666">
        <f>'Data Entry - CA2'!M50</f>
        <v>0</v>
      </c>
      <c r="M258" s="670" t="e">
        <f t="shared" si="74"/>
        <v>#N/A</v>
      </c>
      <c r="N258" s="670" t="e">
        <f>IF($C$449=0,0,+$N$326*$C$381/$C$449)</f>
        <v>#N/A</v>
      </c>
      <c r="O258" s="669" t="e">
        <f>IF($C$449=0,0,+$O$326*$C$381/$C$449)</f>
        <v>#N/A</v>
      </c>
      <c r="P258" s="352" t="e">
        <f>IF($C$449=0,0,+$P$326*$C$381/$C$449)</f>
        <v>#N/A</v>
      </c>
      <c r="Q258" s="352" t="e">
        <f>IF($C$394=0,0,+$Q$271*$C$381/$C$394)</f>
        <v>#N/A</v>
      </c>
      <c r="R258" s="667" t="e">
        <f t="shared" si="75"/>
        <v>#N/A</v>
      </c>
      <c r="S258" s="667" t="e">
        <f>IF($C$449=0,0,+$S$326*$C$381/$C$449)</f>
        <v>#N/A</v>
      </c>
      <c r="T258" s="667" t="e">
        <f>IF($C$449=0,0,+$T$326*$C$381/$C$449)</f>
        <v>#N/A</v>
      </c>
      <c r="U258" s="352" t="e">
        <f>IF($C$449=0,0,+$U$326*$C$381/$C$449)</f>
        <v>#N/A</v>
      </c>
      <c r="V258" s="159">
        <v>51</v>
      </c>
      <c r="W258" s="100"/>
      <c r="X258" s="100"/>
      <c r="Y258" s="100"/>
      <c r="Z258" s="100"/>
      <c r="AA258" s="100"/>
      <c r="AB258" s="100"/>
      <c r="AC258" s="100"/>
      <c r="AD258" s="100"/>
      <c r="AE258" s="100"/>
      <c r="AF258" s="100"/>
      <c r="AG258" s="100"/>
      <c r="AH258" s="100"/>
      <c r="AI258" s="100"/>
      <c r="AJ258" s="100"/>
      <c r="AK258" s="100"/>
      <c r="AL258" s="100"/>
      <c r="AM258" s="100"/>
      <c r="AN258" s="100"/>
    </row>
    <row r="259" spans="1:40">
      <c r="A259" s="99" t="s">
        <v>14</v>
      </c>
      <c r="B259" s="669" t="e">
        <f>IF($C$449=0,0,+$B$326*$C$382/$C$449)</f>
        <v>#N/A</v>
      </c>
      <c r="C259" s="669" t="e">
        <f>IF($C$394=0,0,+$C$271*$C$382/$C$394)</f>
        <v>#N/A</v>
      </c>
      <c r="D259" s="669" t="e">
        <f>IF($C$394=0,0,+$D$271*$C$382/$C$394)</f>
        <v>#N/A</v>
      </c>
      <c r="E259" s="670" t="e">
        <f t="shared" si="73"/>
        <v>#N/A</v>
      </c>
      <c r="F259" s="669" t="e">
        <f>IF($C$449=0,0,+$F$326*$C$382/$C$449)</f>
        <v>#N/A</v>
      </c>
      <c r="G259" s="669" t="e">
        <f>IF($C$394=0,0,+$G$271*$C$382/$C$394)</f>
        <v>#N/A</v>
      </c>
      <c r="H259" s="669"/>
      <c r="I259" s="669" t="e">
        <f>IF($C$394=0,0,+$I$271*$C$382/$C$394)</f>
        <v>#N/A</v>
      </c>
      <c r="J259" s="669" t="e">
        <f>IF($C$394=0,0,+$J$271*$C$382/$C$394)</f>
        <v>#N/A</v>
      </c>
      <c r="K259" s="669" t="e">
        <f>IF($C$394=0,0,+$K$271*$C$382/$C$394)</f>
        <v>#N/A</v>
      </c>
      <c r="L259" s="666">
        <f>'Data Entry - CA2'!M51</f>
        <v>0</v>
      </c>
      <c r="M259" s="670" t="e">
        <f t="shared" si="74"/>
        <v>#N/A</v>
      </c>
      <c r="N259" s="670" t="e">
        <f>IF($C$449=0,0,+$N$326*$C$382/$C$449)</f>
        <v>#N/A</v>
      </c>
      <c r="O259" s="669" t="e">
        <f>IF($C$449=0,0,+$O$326*$C$382/$C$449)</f>
        <v>#N/A</v>
      </c>
      <c r="P259" s="352" t="e">
        <f>IF($C$449=0,0,+$P$326*$C$382/$C$449)</f>
        <v>#N/A</v>
      </c>
      <c r="Q259" s="352" t="e">
        <f>IF($C$394=0,0,+$Q$271*$C$382/$C$394)</f>
        <v>#N/A</v>
      </c>
      <c r="R259" s="667" t="e">
        <f t="shared" si="75"/>
        <v>#N/A</v>
      </c>
      <c r="S259" s="667" t="e">
        <f>IF($C$449=0,0,+$S$326*$C$382/$C$449)</f>
        <v>#N/A</v>
      </c>
      <c r="T259" s="667" t="e">
        <f>IF($C$449=0,0,+$T$326*$C$382/$C$449)</f>
        <v>#N/A</v>
      </c>
      <c r="U259" s="352" t="e">
        <f>IF($C$449=0,0,+$U$326*$C$382/$C$449)</f>
        <v>#N/A</v>
      </c>
      <c r="V259" s="159">
        <v>52</v>
      </c>
      <c r="W259" s="100"/>
      <c r="X259" s="100"/>
      <c r="Y259" s="100"/>
      <c r="Z259" s="100"/>
      <c r="AA259" s="100"/>
      <c r="AB259" s="100"/>
      <c r="AC259" s="100"/>
      <c r="AD259" s="100"/>
      <c r="AE259" s="100"/>
      <c r="AF259" s="100"/>
      <c r="AG259" s="100"/>
      <c r="AH259" s="100"/>
      <c r="AI259" s="100"/>
      <c r="AJ259" s="100"/>
      <c r="AK259" s="100"/>
      <c r="AL259" s="100"/>
      <c r="AM259" s="100"/>
      <c r="AN259" s="100"/>
    </row>
    <row r="260" spans="1:40">
      <c r="A260" s="99" t="s">
        <v>15</v>
      </c>
      <c r="B260" s="669" t="e">
        <f>IF($C$449=0,0,+$B$326*$C$383/$C$449)</f>
        <v>#N/A</v>
      </c>
      <c r="C260" s="669" t="e">
        <f>IF($C$394=0,0,+$C$271*$C$383/$C$394)</f>
        <v>#N/A</v>
      </c>
      <c r="D260" s="669" t="e">
        <f>IF($C$394=0,0,+$D$271*$C$383/$C$394)</f>
        <v>#N/A</v>
      </c>
      <c r="E260" s="670" t="e">
        <f t="shared" si="73"/>
        <v>#N/A</v>
      </c>
      <c r="F260" s="669" t="e">
        <f>IF($C$449=0,0,+$F$326*$C$383/$C$449)</f>
        <v>#N/A</v>
      </c>
      <c r="G260" s="669" t="e">
        <f>IF($C$394=0,0,+$G$271*$C$383/$C$394)</f>
        <v>#N/A</v>
      </c>
      <c r="H260" s="669"/>
      <c r="I260" s="669" t="e">
        <f>IF($C$394=0,0,+$I$271*$C$383/$C$394)</f>
        <v>#N/A</v>
      </c>
      <c r="J260" s="669" t="e">
        <f>IF($C$394=0,0,+$J$271*$C$383/$C$394)</f>
        <v>#N/A</v>
      </c>
      <c r="K260" s="669" t="e">
        <f>IF($C$394=0,0,+$K$271*$C$383/$C$394)</f>
        <v>#N/A</v>
      </c>
      <c r="L260" s="666">
        <f>'Data Entry - CA2'!M52</f>
        <v>0</v>
      </c>
      <c r="M260" s="670" t="e">
        <f t="shared" si="74"/>
        <v>#N/A</v>
      </c>
      <c r="N260" s="670" t="e">
        <f>IF($C$449=0,0,+$N$326*$C$383/$C$449)</f>
        <v>#N/A</v>
      </c>
      <c r="O260" s="669" t="e">
        <f>IF($C$449=0,0,+$O$326*$C$383/$C$449)</f>
        <v>#N/A</v>
      </c>
      <c r="P260" s="352" t="e">
        <f>IF($C$449=0,0,+$P$326*$C$383/$C$449)</f>
        <v>#N/A</v>
      </c>
      <c r="Q260" s="352" t="e">
        <f>IF($C$394=0,0,+$Q$271*$C$383/$C$394)</f>
        <v>#N/A</v>
      </c>
      <c r="R260" s="667" t="e">
        <f t="shared" si="75"/>
        <v>#N/A</v>
      </c>
      <c r="S260" s="667" t="e">
        <f>IF($C$449=0,0,+$S$326*$C$383/$C$449)</f>
        <v>#N/A</v>
      </c>
      <c r="T260" s="667" t="e">
        <f>IF($C$449=0,0,+$T$326*$C$383/$C$449)</f>
        <v>#N/A</v>
      </c>
      <c r="U260" s="352" t="e">
        <f>IF($C$449=0,0,+$U$326*$C$383/$C$449)</f>
        <v>#N/A</v>
      </c>
      <c r="V260" s="159">
        <v>53</v>
      </c>
      <c r="W260" s="100"/>
      <c r="X260" s="100"/>
      <c r="Y260" s="100"/>
      <c r="Z260" s="100"/>
      <c r="AA260" s="100"/>
      <c r="AB260" s="100"/>
      <c r="AC260" s="100"/>
      <c r="AD260" s="100"/>
      <c r="AE260" s="100"/>
      <c r="AF260" s="100"/>
      <c r="AG260" s="100"/>
      <c r="AH260" s="100"/>
      <c r="AI260" s="100"/>
      <c r="AJ260" s="100"/>
      <c r="AK260" s="100"/>
      <c r="AL260" s="100"/>
      <c r="AM260" s="100"/>
      <c r="AN260" s="100"/>
    </row>
    <row r="261" spans="1:40">
      <c r="A261" s="99" t="s">
        <v>16</v>
      </c>
      <c r="B261" s="669" t="e">
        <f>IF($C$449=0,0,+$B$326*$C$384/$C$449)</f>
        <v>#N/A</v>
      </c>
      <c r="C261" s="669" t="e">
        <f>IF($C$394=0,0,+$C$271*$C$384/$C$394)</f>
        <v>#N/A</v>
      </c>
      <c r="D261" s="669" t="e">
        <f>IF($C$394=0,0,+$D$271*$C$384/$C$394)</f>
        <v>#N/A</v>
      </c>
      <c r="E261" s="670" t="e">
        <f t="shared" si="73"/>
        <v>#N/A</v>
      </c>
      <c r="F261" s="669" t="e">
        <f>IF($C$449=0,0,+$F$326*$C$384/$C$449)</f>
        <v>#N/A</v>
      </c>
      <c r="G261" s="669" t="e">
        <f>IF($C$394=0,0,+$G$271*$C$384/$C$394)</f>
        <v>#N/A</v>
      </c>
      <c r="H261" s="669"/>
      <c r="I261" s="669" t="e">
        <f>IF($C$394=0,0,+$I$271*$C$384/$C$394)</f>
        <v>#N/A</v>
      </c>
      <c r="J261" s="669" t="e">
        <f>IF($C$394=0,0,+$J$271*$C$384/$C$394)</f>
        <v>#N/A</v>
      </c>
      <c r="K261" s="669" t="e">
        <f>IF($C$394=0,0,+$K$271*$C$384/$C$394)</f>
        <v>#N/A</v>
      </c>
      <c r="L261" s="666">
        <f>'Data Entry - CA2'!M53</f>
        <v>0</v>
      </c>
      <c r="M261" s="670" t="e">
        <f t="shared" si="74"/>
        <v>#N/A</v>
      </c>
      <c r="N261" s="670" t="e">
        <f>IF($C$449=0,0,+$N$326*$C$384/$C$449)</f>
        <v>#N/A</v>
      </c>
      <c r="O261" s="669" t="e">
        <f>IF($C$449=0,0,+$O$326*$C$384/$C$449)</f>
        <v>#N/A</v>
      </c>
      <c r="P261" s="352" t="e">
        <f>IF($C$449=0,0,+$P$326*$C$384/$C$449)</f>
        <v>#N/A</v>
      </c>
      <c r="Q261" s="352" t="e">
        <f>IF($C$394=0,0,+$Q$271*$C$384/$C$394)</f>
        <v>#N/A</v>
      </c>
      <c r="R261" s="667" t="e">
        <f t="shared" si="75"/>
        <v>#N/A</v>
      </c>
      <c r="S261" s="667" t="e">
        <f>IF($C$449=0,0,+$S$326*$C$384/$C$449)</f>
        <v>#N/A</v>
      </c>
      <c r="T261" s="667" t="e">
        <f>IF($C$449=0,0,+$T$326*$C$384/$C$449)</f>
        <v>#N/A</v>
      </c>
      <c r="U261" s="352" t="e">
        <f>IF($C$449=0,0,+$U$326*$C$384/$C$449)</f>
        <v>#N/A</v>
      </c>
      <c r="V261" s="159">
        <v>54</v>
      </c>
      <c r="W261" s="100"/>
      <c r="X261" s="100"/>
      <c r="Y261" s="100"/>
      <c r="Z261" s="100"/>
      <c r="AA261" s="100"/>
      <c r="AB261" s="100"/>
      <c r="AC261" s="100"/>
      <c r="AD261" s="100"/>
      <c r="AE261" s="100"/>
      <c r="AF261" s="100"/>
      <c r="AG261" s="100"/>
      <c r="AH261" s="100"/>
      <c r="AI261" s="100"/>
      <c r="AJ261" s="100"/>
      <c r="AK261" s="100"/>
      <c r="AL261" s="100"/>
      <c r="AM261" s="100"/>
      <c r="AN261" s="100"/>
    </row>
    <row r="262" spans="1:40">
      <c r="A262" s="99" t="s">
        <v>17</v>
      </c>
      <c r="B262" s="669" t="e">
        <f>IF($C$449=0,0,+$B$326*$C$385/$C$449)</f>
        <v>#N/A</v>
      </c>
      <c r="C262" s="669" t="e">
        <f>IF($C$394=0,0,+$C$271*$C$385/$C$394)</f>
        <v>#N/A</v>
      </c>
      <c r="D262" s="669" t="e">
        <f>IF($C$394=0,0,+$D$271*$C$385/$C$394)</f>
        <v>#N/A</v>
      </c>
      <c r="E262" s="670" t="e">
        <f t="shared" si="73"/>
        <v>#N/A</v>
      </c>
      <c r="F262" s="669" t="e">
        <f>IF($C$449=0,0,+$F$326*$C$385/$C$449)</f>
        <v>#N/A</v>
      </c>
      <c r="G262" s="669" t="e">
        <f>IF($C$394=0,0,+$G$271*$C$385/$C$394)</f>
        <v>#N/A</v>
      </c>
      <c r="H262" s="669"/>
      <c r="I262" s="669" t="e">
        <f>IF($C$394=0,0,+$I$271*$C$385/$C$394)</f>
        <v>#N/A</v>
      </c>
      <c r="J262" s="669" t="e">
        <f>IF($C$394=0,0,+$J$271*$C$385/$C$394)</f>
        <v>#N/A</v>
      </c>
      <c r="K262" s="669" t="e">
        <f>IF($C$394=0,0,+$K$271*$C$385/$C$394)</f>
        <v>#N/A</v>
      </c>
      <c r="L262" s="666">
        <f>'Data Entry - CA2'!M54</f>
        <v>0</v>
      </c>
      <c r="M262" s="670" t="e">
        <f t="shared" si="74"/>
        <v>#N/A</v>
      </c>
      <c r="N262" s="670" t="e">
        <f>IF($C$449=0,0,+$N$326*$C$385/$C$449)</f>
        <v>#N/A</v>
      </c>
      <c r="O262" s="669" t="e">
        <f>IF($C$449=0,0,+$O$326*$C$385/$C$449)</f>
        <v>#N/A</v>
      </c>
      <c r="P262" s="352" t="e">
        <f>IF($C$449=0,0,+$P$326*$C$385/$C$449)</f>
        <v>#N/A</v>
      </c>
      <c r="Q262" s="352" t="e">
        <f>IF($C$394=0,0,+$Q$271*$C$385/$C$394)</f>
        <v>#N/A</v>
      </c>
      <c r="R262" s="667" t="e">
        <f t="shared" si="75"/>
        <v>#N/A</v>
      </c>
      <c r="S262" s="667" t="e">
        <f>IF($C$449=0,0,+$S$326*$C$385/$C$449)</f>
        <v>#N/A</v>
      </c>
      <c r="T262" s="667" t="e">
        <f>IF($C$449=0,0,+$T$326*$C$385/$C$449)</f>
        <v>#N/A</v>
      </c>
      <c r="U262" s="352" t="e">
        <f>IF($C$449=0,0,+$U$326*$C$385/$C$449)</f>
        <v>#N/A</v>
      </c>
      <c r="V262" s="159">
        <v>55</v>
      </c>
      <c r="W262" s="100"/>
      <c r="X262" s="100"/>
      <c r="Y262" s="100"/>
      <c r="Z262" s="100"/>
      <c r="AA262" s="100"/>
      <c r="AB262" s="100"/>
      <c r="AC262" s="100"/>
      <c r="AD262" s="100"/>
      <c r="AE262" s="100"/>
      <c r="AF262" s="100"/>
      <c r="AG262" s="100"/>
      <c r="AH262" s="100"/>
      <c r="AI262" s="100"/>
      <c r="AJ262" s="100"/>
      <c r="AK262" s="100"/>
      <c r="AL262" s="100"/>
      <c r="AM262" s="100"/>
      <c r="AN262" s="100"/>
    </row>
    <row r="263" spans="1:40">
      <c r="A263" s="99" t="s">
        <v>18</v>
      </c>
      <c r="B263" s="669" t="e">
        <f>IF($C$449=0,0,+$B$326*$C$386/$C$449)</f>
        <v>#N/A</v>
      </c>
      <c r="C263" s="669" t="e">
        <f>IF($C$394=0,0,+$C$271*$C$386/$C$394)</f>
        <v>#N/A</v>
      </c>
      <c r="D263" s="669" t="e">
        <f>IF($C$394=0,0,+$D$271*$C$386/$C$394)</f>
        <v>#N/A</v>
      </c>
      <c r="E263" s="670" t="e">
        <f t="shared" si="73"/>
        <v>#N/A</v>
      </c>
      <c r="F263" s="669" t="e">
        <f>IF($C$449=0,0,+$F$326*$C$386/$C$449)</f>
        <v>#N/A</v>
      </c>
      <c r="G263" s="669" t="e">
        <f>IF($C$394=0,0,+$G$271*$C$386/$C$394)</f>
        <v>#N/A</v>
      </c>
      <c r="H263" s="669"/>
      <c r="I263" s="669" t="e">
        <f>IF($C$394=0,0,+$I$271*$C$386/$C$394)</f>
        <v>#N/A</v>
      </c>
      <c r="J263" s="669" t="e">
        <f>IF($C$394=0,0,+$J$271*$C$386/$C$394)</f>
        <v>#N/A</v>
      </c>
      <c r="K263" s="669" t="e">
        <f>IF($C$394=0,0,+$K$271*$C$386/$C$394)</f>
        <v>#N/A</v>
      </c>
      <c r="L263" s="666">
        <f>'Data Entry - CA2'!M55</f>
        <v>0</v>
      </c>
      <c r="M263" s="670" t="e">
        <f t="shared" si="74"/>
        <v>#N/A</v>
      </c>
      <c r="N263" s="670" t="e">
        <f>IF($C$449=0,0,+$N$326*$C$386/$C$449)</f>
        <v>#N/A</v>
      </c>
      <c r="O263" s="669" t="e">
        <f>IF($C$449=0,0,+$O$326*$C$386/$C$449)</f>
        <v>#N/A</v>
      </c>
      <c r="P263" s="352" t="e">
        <f>IF($C$449=0,0,+$P$326*$C$386/$C$449)</f>
        <v>#N/A</v>
      </c>
      <c r="Q263" s="352" t="e">
        <f>IF($C$394=0,0,+$Q$271*$C$386/$C$394)</f>
        <v>#N/A</v>
      </c>
      <c r="R263" s="667" t="e">
        <f t="shared" si="75"/>
        <v>#N/A</v>
      </c>
      <c r="S263" s="667" t="e">
        <f>IF($C$449=0,0,+$S$326*$C$386/$C$449)</f>
        <v>#N/A</v>
      </c>
      <c r="T263" s="667" t="e">
        <f>IF($C$449=0,0,+$T$326*$C$386/$C$449)</f>
        <v>#N/A</v>
      </c>
      <c r="U263" s="352" t="e">
        <f>IF($C$449=0,0,+$U$326*$C$386/$C$449)</f>
        <v>#N/A</v>
      </c>
      <c r="V263" s="159">
        <v>56</v>
      </c>
      <c r="W263" s="100"/>
      <c r="X263" s="100"/>
      <c r="Y263" s="100"/>
      <c r="Z263" s="100"/>
      <c r="AA263" s="100"/>
      <c r="AB263" s="100"/>
      <c r="AC263" s="100"/>
      <c r="AD263" s="100"/>
      <c r="AE263" s="100"/>
      <c r="AF263" s="100"/>
      <c r="AG263" s="100"/>
      <c r="AH263" s="100"/>
      <c r="AI263" s="100"/>
      <c r="AJ263" s="100"/>
      <c r="AK263" s="100"/>
      <c r="AL263" s="100"/>
      <c r="AM263" s="100"/>
      <c r="AN263" s="100"/>
    </row>
    <row r="264" spans="1:40">
      <c r="A264" s="99" t="s">
        <v>19</v>
      </c>
      <c r="B264" s="669" t="e">
        <f>IF($C$449=0,0,+$B$326*$C$387/$C$449)</f>
        <v>#N/A</v>
      </c>
      <c r="C264" s="669" t="e">
        <f>IF($C$394=0,0,+$C$271*$C$387/$C$394)</f>
        <v>#N/A</v>
      </c>
      <c r="D264" s="669" t="e">
        <f>IF($C$394=0,0,+$D$271*$C$387/$C$394)</f>
        <v>#N/A</v>
      </c>
      <c r="E264" s="670" t="e">
        <f t="shared" si="73"/>
        <v>#N/A</v>
      </c>
      <c r="F264" s="669" t="e">
        <f>IF($C$449=0,0,+$F$326*$C$387/$C$449)</f>
        <v>#N/A</v>
      </c>
      <c r="G264" s="669" t="e">
        <f>IF($C$394=0,0,+$G$271*$C$387/$C$394)</f>
        <v>#N/A</v>
      </c>
      <c r="H264" s="669"/>
      <c r="I264" s="669" t="e">
        <f>IF($C$394=0,0,+$I$271*$C$387/$C$394)</f>
        <v>#N/A</v>
      </c>
      <c r="J264" s="669" t="e">
        <f>IF($C$394=0,0,+$J$271*$C$387/$C$394)</f>
        <v>#N/A</v>
      </c>
      <c r="K264" s="669" t="e">
        <f>IF($C$394=0,0,+$K$271*$C$387/$C$394)</f>
        <v>#N/A</v>
      </c>
      <c r="L264" s="666">
        <f>'Data Entry - CA2'!M56</f>
        <v>0</v>
      </c>
      <c r="M264" s="670" t="e">
        <f t="shared" si="74"/>
        <v>#N/A</v>
      </c>
      <c r="N264" s="670" t="e">
        <f>IF($C$449=0,0,+$N$326*$C$387/$C$449)</f>
        <v>#N/A</v>
      </c>
      <c r="O264" s="669" t="e">
        <f>IF($C$449=0,0,+$O$326*$C$387/$C$449)</f>
        <v>#N/A</v>
      </c>
      <c r="P264" s="352" t="e">
        <f>IF($C$449=0,0,+$P$326*$C$387/$C$449)</f>
        <v>#N/A</v>
      </c>
      <c r="Q264" s="352" t="e">
        <f>IF($C$394=0,0,+$Q$271*$C$387/$C$394)</f>
        <v>#N/A</v>
      </c>
      <c r="R264" s="667" t="e">
        <f t="shared" si="75"/>
        <v>#N/A</v>
      </c>
      <c r="S264" s="667" t="e">
        <f>IF($C$449=0,0,+$S$326*$C$387/$C$449)</f>
        <v>#N/A</v>
      </c>
      <c r="T264" s="667" t="e">
        <f>IF($C$449=0,0,+$T$326*$C$387/$C$449)</f>
        <v>#N/A</v>
      </c>
      <c r="U264" s="352" t="e">
        <f>IF($C$449=0,0,+$U$326*$C$387/$C$449)</f>
        <v>#N/A</v>
      </c>
      <c r="V264" s="159">
        <v>57</v>
      </c>
      <c r="W264" s="100"/>
      <c r="X264" s="100"/>
      <c r="Y264" s="100"/>
      <c r="Z264" s="100"/>
      <c r="AA264" s="100"/>
      <c r="AB264" s="100"/>
      <c r="AC264" s="100"/>
      <c r="AD264" s="100"/>
      <c r="AE264" s="100"/>
      <c r="AF264" s="100"/>
      <c r="AG264" s="100"/>
      <c r="AH264" s="100"/>
      <c r="AI264" s="100"/>
      <c r="AJ264" s="100"/>
      <c r="AK264" s="100"/>
      <c r="AL264" s="100"/>
      <c r="AM264" s="100"/>
      <c r="AN264" s="100"/>
    </row>
    <row r="265" spans="1:40">
      <c r="A265" s="99" t="s">
        <v>20</v>
      </c>
      <c r="B265" s="669" t="e">
        <f>IF($C$449=0,0,+$B$326*$C$388/$C$449)</f>
        <v>#N/A</v>
      </c>
      <c r="C265" s="669" t="e">
        <f>IF($C$394=0,0,+$C$271*$C$388/$C$394)</f>
        <v>#N/A</v>
      </c>
      <c r="D265" s="669" t="e">
        <f>IF($C$394=0,0,+$D$271*$C$388/$C$394)</f>
        <v>#N/A</v>
      </c>
      <c r="E265" s="670" t="e">
        <f t="shared" si="73"/>
        <v>#N/A</v>
      </c>
      <c r="F265" s="669" t="e">
        <f>IF($C$449=0,0,+$F$326*$C$388/$C$449)</f>
        <v>#N/A</v>
      </c>
      <c r="G265" s="669" t="e">
        <f>IF($C$394=0,0,+$G$271*$C$388/$C$394)</f>
        <v>#N/A</v>
      </c>
      <c r="H265" s="669"/>
      <c r="I265" s="669" t="e">
        <f>IF($C$394=0,0,+$I$271*$C$388/$C$394)</f>
        <v>#N/A</v>
      </c>
      <c r="J265" s="669" t="e">
        <f>IF($C$394=0,0,+$J$271*$C$388/$C$394)</f>
        <v>#N/A</v>
      </c>
      <c r="K265" s="669" t="e">
        <f>IF($C$394=0,0,+$K$271*$C$388/$C$394)</f>
        <v>#N/A</v>
      </c>
      <c r="L265" s="666">
        <f>'Data Entry - CA2'!M57</f>
        <v>0</v>
      </c>
      <c r="M265" s="670" t="e">
        <f t="shared" si="74"/>
        <v>#N/A</v>
      </c>
      <c r="N265" s="670" t="e">
        <f>IF($C$449=0,0,+$N$326*$C$388/$C$449)</f>
        <v>#N/A</v>
      </c>
      <c r="O265" s="669" t="e">
        <f>IF($C$449=0,0,+$O$326*$C$388/$C$449)</f>
        <v>#N/A</v>
      </c>
      <c r="P265" s="352" t="e">
        <f>IF($C$449=0,0,+$P$326*$C$388/$C$449)</f>
        <v>#N/A</v>
      </c>
      <c r="Q265" s="352" t="e">
        <f>IF($C$394=0,0,+$Q$271*$C$388/$C$394)</f>
        <v>#N/A</v>
      </c>
      <c r="R265" s="667" t="e">
        <f t="shared" si="75"/>
        <v>#N/A</v>
      </c>
      <c r="S265" s="667" t="e">
        <f>IF($C$449=0,0,+$S$326*$C$388/$C$449)</f>
        <v>#N/A</v>
      </c>
      <c r="T265" s="667" t="e">
        <f>IF($C$449=0,0,+$T$326*$C$388/$C$449)</f>
        <v>#N/A</v>
      </c>
      <c r="U265" s="352" t="e">
        <f>IF($C$449=0,0,+$U$326*$C$388/$C$449)</f>
        <v>#N/A</v>
      </c>
      <c r="V265" s="159">
        <v>58</v>
      </c>
      <c r="W265" s="100"/>
      <c r="X265" s="100"/>
      <c r="Y265" s="100"/>
      <c r="Z265" s="100"/>
      <c r="AA265" s="100"/>
      <c r="AB265" s="100"/>
      <c r="AC265" s="100"/>
      <c r="AD265" s="100"/>
      <c r="AE265" s="100"/>
      <c r="AF265" s="100"/>
      <c r="AG265" s="100"/>
      <c r="AH265" s="100"/>
      <c r="AI265" s="100"/>
      <c r="AJ265" s="100"/>
      <c r="AK265" s="100"/>
      <c r="AL265" s="100"/>
      <c r="AM265" s="100"/>
      <c r="AN265" s="100"/>
    </row>
    <row r="266" spans="1:40">
      <c r="A266" s="99" t="s">
        <v>21</v>
      </c>
      <c r="B266" s="669" t="e">
        <f>IF($C$449=0,0,+$B$326*$C$389/$C$449)</f>
        <v>#N/A</v>
      </c>
      <c r="C266" s="669" t="e">
        <f>IF($C$394=0,0,+$C$271*$C$389/$C$394)</f>
        <v>#N/A</v>
      </c>
      <c r="D266" s="669" t="e">
        <f>IF($C$394=0,0,+$D$271*$C$389/$C$394)</f>
        <v>#N/A</v>
      </c>
      <c r="E266" s="670" t="e">
        <f t="shared" si="73"/>
        <v>#N/A</v>
      </c>
      <c r="F266" s="669" t="e">
        <f>IF($C$449=0,0,+$F$326*$C$389/$C$449)</f>
        <v>#N/A</v>
      </c>
      <c r="G266" s="669" t="e">
        <f>IF($C$394=0,0,+$G$271*$C$389/$C$394)</f>
        <v>#N/A</v>
      </c>
      <c r="H266" s="669"/>
      <c r="I266" s="669" t="e">
        <f>IF($C$394=0,0,+$I$271*$C$389/$C$394)</f>
        <v>#N/A</v>
      </c>
      <c r="J266" s="669" t="e">
        <f>IF($C$394=0,0,+$J$271*$C$389/$C$394)</f>
        <v>#N/A</v>
      </c>
      <c r="K266" s="669" t="e">
        <f>IF($C$394=0,0,+$K$271*$C$389/$C$394)</f>
        <v>#N/A</v>
      </c>
      <c r="L266" s="666">
        <f>'Data Entry - CA2'!M58</f>
        <v>0</v>
      </c>
      <c r="M266" s="670" t="e">
        <f t="shared" si="74"/>
        <v>#N/A</v>
      </c>
      <c r="N266" s="670" t="e">
        <f>IF($C$449=0,0,+$N$326*$C$389/$C$449)</f>
        <v>#N/A</v>
      </c>
      <c r="O266" s="669" t="e">
        <f>IF($C$449=0,0,+$O$326*$C$389/$C$449)</f>
        <v>#N/A</v>
      </c>
      <c r="P266" s="352" t="e">
        <f>IF($C$449=0,0,+$P$326*$C$389/$C$449)</f>
        <v>#N/A</v>
      </c>
      <c r="Q266" s="352" t="e">
        <f>IF($C$394=0,0,+$Q$271*$C$389/$C$394)</f>
        <v>#N/A</v>
      </c>
      <c r="R266" s="667" t="e">
        <f t="shared" si="75"/>
        <v>#N/A</v>
      </c>
      <c r="S266" s="667" t="e">
        <f>IF($C$449=0,0,+$S$326*$C$389/$C$449)</f>
        <v>#N/A</v>
      </c>
      <c r="T266" s="667" t="e">
        <f>IF($C$449=0,0,+$T$326*$C$389/$C$449)</f>
        <v>#N/A</v>
      </c>
      <c r="U266" s="352" t="e">
        <f>IF($C$449=0,0,+$U$326*$C$389/$C$449)</f>
        <v>#N/A</v>
      </c>
      <c r="V266" s="159">
        <v>59</v>
      </c>
      <c r="W266" s="100"/>
      <c r="X266" s="100"/>
      <c r="Y266" s="100"/>
      <c r="Z266" s="100"/>
      <c r="AA266" s="100"/>
      <c r="AB266" s="100"/>
      <c r="AC266" s="100"/>
      <c r="AD266" s="100"/>
      <c r="AE266" s="100"/>
      <c r="AF266" s="100"/>
      <c r="AG266" s="100"/>
      <c r="AH266" s="100"/>
      <c r="AI266" s="100"/>
      <c r="AJ266" s="100"/>
      <c r="AK266" s="100"/>
      <c r="AL266" s="100"/>
      <c r="AM266" s="100"/>
      <c r="AN266" s="100"/>
    </row>
    <row r="267" spans="1:40">
      <c r="A267" s="99" t="s">
        <v>22</v>
      </c>
      <c r="B267" s="669" t="e">
        <f>IF($C$449=0,0,+$B$326*$C$390/$C$449)</f>
        <v>#N/A</v>
      </c>
      <c r="C267" s="669" t="e">
        <f>IF($C$394=0,0,+$C$271*$C$390/$C$394)</f>
        <v>#N/A</v>
      </c>
      <c r="D267" s="669" t="e">
        <f>IF($C$394=0,0,+$D$271*$C$390/$C$394)</f>
        <v>#N/A</v>
      </c>
      <c r="E267" s="670" t="e">
        <f t="shared" si="73"/>
        <v>#N/A</v>
      </c>
      <c r="F267" s="669" t="e">
        <f>IF($C$449=0,0,+$F$326*$C$390/$C$449)</f>
        <v>#N/A</v>
      </c>
      <c r="G267" s="669" t="e">
        <f>IF($C$394=0,0,+$G$271*$C$390/$C$394)</f>
        <v>#N/A</v>
      </c>
      <c r="H267" s="669"/>
      <c r="I267" s="669" t="e">
        <f>IF($C$394=0,0,+$I$271*$C$390/$C$394)</f>
        <v>#N/A</v>
      </c>
      <c r="J267" s="669" t="e">
        <f>IF($C$394=0,0,+$J$271*$C$390/$C$394)</f>
        <v>#N/A</v>
      </c>
      <c r="K267" s="669" t="e">
        <f>IF($C$394=0,0,+$K$271*$C$390/$C$394)</f>
        <v>#N/A</v>
      </c>
      <c r="L267" s="666">
        <f>'Data Entry - CA2'!M59</f>
        <v>0</v>
      </c>
      <c r="M267" s="670" t="e">
        <f t="shared" si="74"/>
        <v>#N/A</v>
      </c>
      <c r="N267" s="670" t="e">
        <f>IF($C$449=0,0,+$N$326*$C$390/$C$449)</f>
        <v>#N/A</v>
      </c>
      <c r="O267" s="669" t="e">
        <f>IF($C$449=0,0,+$O$326*$C$390/$C$449)</f>
        <v>#N/A</v>
      </c>
      <c r="P267" s="352" t="e">
        <f>IF($C$449=0,0,+$P$326*$C$390/$C$449)</f>
        <v>#N/A</v>
      </c>
      <c r="Q267" s="352" t="e">
        <f>IF($C$394=0,0,+$Q$271*$C$390/$C$394)</f>
        <v>#N/A</v>
      </c>
      <c r="R267" s="667" t="e">
        <f t="shared" si="75"/>
        <v>#N/A</v>
      </c>
      <c r="S267" s="667" t="e">
        <f>IF($C$449=0,0,+$S$326*$C$390/$C$449)</f>
        <v>#N/A</v>
      </c>
      <c r="T267" s="667" t="e">
        <f>IF($C$449=0,0,+$T$326*$C$390/$C$449)</f>
        <v>#N/A</v>
      </c>
      <c r="U267" s="352" t="e">
        <f>IF($C$449=0,0,+$U$326*$C$390/$C$449)</f>
        <v>#N/A</v>
      </c>
      <c r="V267" s="159">
        <v>60</v>
      </c>
      <c r="W267" s="100"/>
      <c r="X267" s="100"/>
      <c r="Y267" s="100"/>
      <c r="Z267" s="100"/>
      <c r="AA267" s="100"/>
      <c r="AB267" s="100"/>
      <c r="AC267" s="100"/>
      <c r="AD267" s="100"/>
      <c r="AE267" s="100"/>
      <c r="AF267" s="100"/>
      <c r="AG267" s="100"/>
      <c r="AH267" s="100"/>
      <c r="AI267" s="100"/>
      <c r="AJ267" s="100"/>
      <c r="AK267" s="100"/>
      <c r="AL267" s="100"/>
      <c r="AM267" s="100"/>
      <c r="AN267" s="100"/>
    </row>
    <row r="268" spans="1:40">
      <c r="A268" s="99" t="s">
        <v>23</v>
      </c>
      <c r="B268" s="669" t="e">
        <f>IF($C$449=0,0,+$B$326*$C$391/$C$449)</f>
        <v>#N/A</v>
      </c>
      <c r="C268" s="669" t="e">
        <f>IF($C$394=0,0,+$C$271*$C$391/$C$394)</f>
        <v>#N/A</v>
      </c>
      <c r="D268" s="669" t="e">
        <f>IF($C$394=0,0,+$D$271*$C$391/$C$394)</f>
        <v>#N/A</v>
      </c>
      <c r="E268" s="670" t="e">
        <f t="shared" si="73"/>
        <v>#N/A</v>
      </c>
      <c r="F268" s="669" t="e">
        <f>IF($C$449=0,0,+$F$326*$C$391/$C$449)</f>
        <v>#N/A</v>
      </c>
      <c r="G268" s="669" t="e">
        <f>IF($C$394=0,0,+$G$271*$C$391/$C$394)</f>
        <v>#N/A</v>
      </c>
      <c r="H268" s="669"/>
      <c r="I268" s="669" t="e">
        <f>IF($C$394=0,0,+$I$271*$C$391/$C$394)</f>
        <v>#N/A</v>
      </c>
      <c r="J268" s="669" t="e">
        <f>IF($C$394=0,0,+$J$271*$C$391/$C$394)</f>
        <v>#N/A</v>
      </c>
      <c r="K268" s="669" t="e">
        <f>IF($C$394=0,0,+$K$271*$C$391/$C$394)</f>
        <v>#N/A</v>
      </c>
      <c r="L268" s="666">
        <f>'Data Entry - CA2'!M60</f>
        <v>0</v>
      </c>
      <c r="M268" s="670" t="e">
        <f t="shared" si="74"/>
        <v>#N/A</v>
      </c>
      <c r="N268" s="670" t="e">
        <f>IF($C$449=0,0,+$N$326*$C$391/$C$449)</f>
        <v>#N/A</v>
      </c>
      <c r="O268" s="669" t="e">
        <f>IF($C$449=0,0,+$O$326*$C$391/$C$449)</f>
        <v>#N/A</v>
      </c>
      <c r="P268" s="352" t="e">
        <f>IF($C$449=0,0,+$P$326*$C$391/$C$449)</f>
        <v>#N/A</v>
      </c>
      <c r="Q268" s="352" t="e">
        <f>IF($C$394=0,0,+$Q$271*$C$391/$C$394)</f>
        <v>#N/A</v>
      </c>
      <c r="R268" s="667" t="e">
        <f t="shared" si="75"/>
        <v>#N/A</v>
      </c>
      <c r="S268" s="667" t="e">
        <f>IF($C$449=0,0,+$S$326*$C$391/$C$449)</f>
        <v>#N/A</v>
      </c>
      <c r="T268" s="667" t="e">
        <f>IF($C$449=0,0,+$T$326*$C$391/$C$449)</f>
        <v>#N/A</v>
      </c>
      <c r="U268" s="352" t="e">
        <f>IF($C$449=0,0,+$U$326*$C$391/$C$449)</f>
        <v>#N/A</v>
      </c>
      <c r="V268" s="159">
        <v>61</v>
      </c>
      <c r="W268" s="100"/>
      <c r="X268" s="100"/>
      <c r="Y268" s="100"/>
      <c r="Z268" s="100"/>
      <c r="AA268" s="100"/>
      <c r="AB268" s="100"/>
      <c r="AC268" s="100"/>
      <c r="AD268" s="100"/>
      <c r="AE268" s="100"/>
      <c r="AF268" s="100"/>
      <c r="AG268" s="100"/>
      <c r="AH268" s="100"/>
      <c r="AI268" s="100"/>
      <c r="AJ268" s="100"/>
      <c r="AK268" s="100"/>
      <c r="AL268" s="100"/>
      <c r="AM268" s="100"/>
      <c r="AN268" s="100"/>
    </row>
    <row r="269" spans="1:40">
      <c r="A269" s="99" t="s">
        <v>24</v>
      </c>
      <c r="B269" s="669" t="e">
        <f>IF($C$449=0,0,+$B$326*$C$392/$C$449)</f>
        <v>#N/A</v>
      </c>
      <c r="C269" s="669" t="e">
        <f>IF($C$394=0,0,+$C$271*$C$392/$C$394)</f>
        <v>#N/A</v>
      </c>
      <c r="D269" s="669" t="e">
        <f>IF($C$394=0,0,+$D$271*$C$392/$C$394)</f>
        <v>#N/A</v>
      </c>
      <c r="E269" s="670" t="e">
        <f t="shared" si="73"/>
        <v>#N/A</v>
      </c>
      <c r="F269" s="669" t="e">
        <f>IF($C$449=0,0,+$F$326*$C$392/$C$449)</f>
        <v>#N/A</v>
      </c>
      <c r="G269" s="669" t="e">
        <f>IF($C$394=0,0,+$G$271*$C$392/$C$394)</f>
        <v>#N/A</v>
      </c>
      <c r="H269" s="669"/>
      <c r="I269" s="669" t="e">
        <f>IF($C$394=0,0,+$I$271*$C$392/$C$394)</f>
        <v>#N/A</v>
      </c>
      <c r="J269" s="669" t="e">
        <f>IF($C$394=0,0,+$J$271*$C$392/$C$394)</f>
        <v>#N/A</v>
      </c>
      <c r="K269" s="669" t="e">
        <f>IF($C$394=0,0,+$K$271*$C$392/$C$394)</f>
        <v>#N/A</v>
      </c>
      <c r="L269" s="666">
        <f>'Data Entry - CA2'!M61</f>
        <v>0</v>
      </c>
      <c r="M269" s="670" t="e">
        <f t="shared" si="74"/>
        <v>#N/A</v>
      </c>
      <c r="N269" s="670" t="e">
        <f>IF($C$449=0,0,+$N$326*$C$392/$C$449)</f>
        <v>#N/A</v>
      </c>
      <c r="O269" s="669" t="e">
        <f>IF($C$449=0,0,+$O$326*$C$392/$C$449)</f>
        <v>#N/A</v>
      </c>
      <c r="P269" s="352" t="e">
        <f>IF($C$449=0,0,+$P$326*$C$392/$C$449)</f>
        <v>#N/A</v>
      </c>
      <c r="Q269" s="352" t="e">
        <f>IF($C$394=0,0,+$Q$271*$C$392/$C$394)</f>
        <v>#N/A</v>
      </c>
      <c r="R269" s="667" t="e">
        <f t="shared" si="75"/>
        <v>#N/A</v>
      </c>
      <c r="S269" s="667" t="e">
        <f>IF($C$449=0,0,+$S$326*$C$392/$C$449)</f>
        <v>#N/A</v>
      </c>
      <c r="T269" s="667" t="e">
        <f>IF($C$449=0,0,+$T$326*$C$392/$C$449)</f>
        <v>#N/A</v>
      </c>
      <c r="U269" s="352" t="e">
        <f>IF($C$449=0,0,+$U$326*$C$392/$C$449)</f>
        <v>#N/A</v>
      </c>
      <c r="V269" s="159">
        <v>62</v>
      </c>
      <c r="W269" s="100"/>
      <c r="X269" s="100"/>
      <c r="Y269" s="100"/>
      <c r="Z269" s="100"/>
      <c r="AA269" s="100"/>
      <c r="AB269" s="100"/>
      <c r="AC269" s="100"/>
      <c r="AD269" s="100"/>
      <c r="AE269" s="100"/>
      <c r="AF269" s="100"/>
      <c r="AG269" s="100"/>
      <c r="AH269" s="100"/>
      <c r="AI269" s="100"/>
      <c r="AJ269" s="100"/>
      <c r="AK269" s="100"/>
      <c r="AL269" s="100"/>
      <c r="AM269" s="100"/>
      <c r="AN269" s="100"/>
    </row>
    <row r="270" spans="1:40" ht="15.75">
      <c r="A270" s="103"/>
      <c r="B270" s="788"/>
      <c r="C270" s="673"/>
      <c r="D270" s="673"/>
      <c r="E270" s="673"/>
      <c r="F270" s="788"/>
      <c r="G270" s="788"/>
      <c r="H270" s="788"/>
      <c r="I270" s="700"/>
      <c r="J270" s="700"/>
      <c r="K270" s="700"/>
      <c r="L270" s="678"/>
      <c r="M270" s="788"/>
      <c r="N270" s="788"/>
      <c r="O270" s="788"/>
      <c r="P270" s="672"/>
      <c r="Q270" s="674"/>
      <c r="R270" s="674"/>
      <c r="S270" s="674"/>
      <c r="T270" s="674"/>
      <c r="U270" s="672"/>
      <c r="V270" s="159">
        <v>63</v>
      </c>
      <c r="W270" s="100"/>
      <c r="X270" s="100"/>
      <c r="Y270" s="100"/>
      <c r="Z270" s="100"/>
      <c r="AA270" s="100"/>
      <c r="AB270" s="100"/>
      <c r="AC270" s="100"/>
      <c r="AD270" s="100"/>
      <c r="AE270" s="100"/>
      <c r="AF270" s="100"/>
      <c r="AG270" s="100"/>
      <c r="AH270" s="100"/>
      <c r="AI270" s="100"/>
      <c r="AJ270" s="100"/>
      <c r="AK270" s="100"/>
      <c r="AL270" s="100"/>
      <c r="AM270" s="100"/>
      <c r="AN270" s="100"/>
    </row>
    <row r="271" spans="1:40" ht="15.75">
      <c r="A271" s="883" t="s">
        <v>285</v>
      </c>
      <c r="B271" s="884" t="e">
        <f>SUM(B246:B269)</f>
        <v>#N/A</v>
      </c>
      <c r="C271" s="884" t="e">
        <f>IF($F$449=0,0,+$C$326*$F$394/$F$449)</f>
        <v>#N/A</v>
      </c>
      <c r="D271" s="884" t="e">
        <f>$D$326*$G$394</f>
        <v>#N/A</v>
      </c>
      <c r="E271" s="884" t="e">
        <f>SUM(E246:E269)</f>
        <v>#N/A</v>
      </c>
      <c r="F271" s="884" t="e">
        <f>SUM(F246:F269)</f>
        <v>#N/A</v>
      </c>
      <c r="G271" s="885" t="e">
        <f>IF($D$449=0,0,+$G$326*$D$394/$D$449)</f>
        <v>#N/A</v>
      </c>
      <c r="H271" s="885"/>
      <c r="I271" s="885" t="e">
        <f>IF($D$449=0,0,+$I$326*$D$394/($D$449-$D$425))</f>
        <v>#N/A</v>
      </c>
      <c r="J271" s="885" t="e">
        <f>IF($C$449=0,0,+$J$326*D394/($D$449-$D$425))</f>
        <v>#N/A</v>
      </c>
      <c r="K271" s="885" t="e">
        <f>IF($E$449=0,0,+$K$326*$E$394/$E$449)</f>
        <v>#N/A</v>
      </c>
      <c r="L271" s="886">
        <f>SUM(L246:L269)</f>
        <v>0</v>
      </c>
      <c r="M271" s="884" t="e">
        <f>SUM(M246:M269)</f>
        <v>#N/A</v>
      </c>
      <c r="N271" s="884" t="e">
        <f>SUM(N246:N269)</f>
        <v>#N/A</v>
      </c>
      <c r="O271" s="884" t="e">
        <f>SUM(O246:O269)</f>
        <v>#N/A</v>
      </c>
      <c r="P271" s="887" t="e">
        <f>SUM(P246:P269)</f>
        <v>#N/A</v>
      </c>
      <c r="Q271" s="888" t="e">
        <f>IF($F$449=0,0,+$Q$326*$F$394/$F$449)</f>
        <v>#N/A</v>
      </c>
      <c r="R271" s="887" t="e">
        <f>SUM(R246:R269)</f>
        <v>#N/A</v>
      </c>
      <c r="S271" s="887" t="e">
        <f>SUM(S246:S269)</f>
        <v>#N/A</v>
      </c>
      <c r="T271" s="887" t="e">
        <f>SUM(T246:T269)</f>
        <v>#N/A</v>
      </c>
      <c r="U271" s="887" t="e">
        <f>SUM(U246:U269)</f>
        <v>#N/A</v>
      </c>
      <c r="V271" s="159">
        <v>64</v>
      </c>
      <c r="W271" s="100"/>
      <c r="X271" s="100"/>
      <c r="Y271" s="100"/>
      <c r="Z271" s="100"/>
      <c r="AA271" s="100"/>
      <c r="AB271" s="100"/>
      <c r="AC271" s="100"/>
      <c r="AD271" s="100"/>
      <c r="AE271" s="100"/>
      <c r="AF271" s="100"/>
      <c r="AG271" s="100"/>
      <c r="AH271" s="100"/>
      <c r="AI271" s="100"/>
      <c r="AJ271" s="100"/>
      <c r="AK271" s="100"/>
      <c r="AL271" s="100"/>
      <c r="AM271" s="100"/>
      <c r="AN271" s="100"/>
    </row>
    <row r="272" spans="1:40" ht="15.75">
      <c r="A272" s="102"/>
      <c r="B272" s="889"/>
      <c r="C272" s="889"/>
      <c r="D272" s="889"/>
      <c r="E272" s="889"/>
      <c r="F272" s="889"/>
      <c r="G272" s="889"/>
      <c r="H272" s="889"/>
      <c r="I272" s="890"/>
      <c r="J272" s="890"/>
      <c r="K272" s="890"/>
      <c r="L272" s="689"/>
      <c r="M272" s="793"/>
      <c r="N272" s="889"/>
      <c r="O272" s="889"/>
      <c r="P272" s="891"/>
      <c r="Q272" s="891"/>
      <c r="R272" s="664"/>
      <c r="S272" s="891"/>
      <c r="T272" s="891"/>
      <c r="U272" s="891"/>
      <c r="V272" s="159">
        <v>65</v>
      </c>
      <c r="W272" s="100"/>
      <c r="X272" s="100"/>
      <c r="Y272" s="100"/>
      <c r="Z272" s="100"/>
      <c r="AA272" s="100"/>
      <c r="AB272" s="100"/>
      <c r="AC272" s="100"/>
      <c r="AD272" s="100"/>
      <c r="AE272" s="100"/>
      <c r="AF272" s="100"/>
      <c r="AG272" s="100"/>
      <c r="AH272" s="100"/>
      <c r="AI272" s="100"/>
      <c r="AJ272" s="100"/>
      <c r="AK272" s="100"/>
      <c r="AL272" s="100"/>
      <c r="AM272" s="100"/>
      <c r="AN272" s="100"/>
    </row>
    <row r="273" spans="1:40" ht="15.75">
      <c r="A273" s="103" t="s">
        <v>25</v>
      </c>
      <c r="B273" s="366"/>
      <c r="C273" s="663"/>
      <c r="D273" s="663"/>
      <c r="E273" s="663"/>
      <c r="F273" s="366"/>
      <c r="G273" s="366"/>
      <c r="H273" s="366"/>
      <c r="I273" s="669"/>
      <c r="J273" s="669"/>
      <c r="K273" s="669"/>
      <c r="L273" s="360"/>
      <c r="M273" s="366"/>
      <c r="N273" s="366"/>
      <c r="O273" s="366"/>
      <c r="P273" s="336"/>
      <c r="Q273" s="664"/>
      <c r="R273" s="664"/>
      <c r="S273" s="664"/>
      <c r="T273" s="664"/>
      <c r="U273" s="336"/>
      <c r="V273" s="159">
        <v>66</v>
      </c>
      <c r="W273" s="100"/>
      <c r="X273" s="100"/>
      <c r="Y273" s="100"/>
      <c r="Z273" s="100"/>
      <c r="AA273" s="100"/>
      <c r="AB273" s="100"/>
      <c r="AC273" s="100"/>
      <c r="AD273" s="100"/>
      <c r="AE273" s="100"/>
      <c r="AF273" s="100"/>
      <c r="AG273" s="100"/>
      <c r="AH273" s="100"/>
      <c r="AI273" s="100"/>
      <c r="AJ273" s="100"/>
      <c r="AK273" s="100"/>
      <c r="AL273" s="100"/>
      <c r="AM273" s="100"/>
      <c r="AN273" s="100"/>
    </row>
    <row r="274" spans="1:40">
      <c r="A274" s="99" t="s">
        <v>26</v>
      </c>
      <c r="B274" s="669" t="e">
        <f>IF($C$449=0,0,+$B$326*$C$397/$C$449)</f>
        <v>#N/A</v>
      </c>
      <c r="C274" s="669" t="e">
        <f>IF($C$405=0,0,+$C$282*$C$397/$C$405)</f>
        <v>#N/A</v>
      </c>
      <c r="D274" s="669" t="e">
        <f>IF($C$405=0,0,+$D$282*$C$397/$C$405)</f>
        <v>#N/A</v>
      </c>
      <c r="E274" s="670" t="e">
        <f t="shared" ref="E274:E280" si="76">SUM(B274:D274)</f>
        <v>#N/A</v>
      </c>
      <c r="F274" s="669" t="e">
        <f>IF($C$449=0,0,+$F$326*$C$397/$C$449)</f>
        <v>#N/A</v>
      </c>
      <c r="G274" s="669" t="e">
        <f>IF($C$405=0,0,+$G$282*$C$397/$C$405)</f>
        <v>#N/A</v>
      </c>
      <c r="H274" s="669"/>
      <c r="I274" s="669" t="e">
        <f>IF($C$405=0,0,+$I$282*$C$397/$C$405)</f>
        <v>#N/A</v>
      </c>
      <c r="J274" s="669" t="e">
        <f>IF($C$405=0,0,+$J$282*$C$397/$C$405)</f>
        <v>#N/A</v>
      </c>
      <c r="K274" s="669" t="e">
        <f>IF($C$405=0,0,+$K$282*$C$397/$C$405)</f>
        <v>#N/A</v>
      </c>
      <c r="L274" s="666">
        <f>'Data Entry - CA2'!M66</f>
        <v>0</v>
      </c>
      <c r="M274" s="670" t="e">
        <f t="shared" ref="M274:M280" si="77">SUM(F274:L274)</f>
        <v>#N/A</v>
      </c>
      <c r="N274" s="670" t="e">
        <f>IF($C$449=0,0,+$N$326*$C$397/$C$449)</f>
        <v>#N/A</v>
      </c>
      <c r="O274" s="669" t="e">
        <f>IF($C$449=0,0,+$O$326*$C$397/$C$449)</f>
        <v>#N/A</v>
      </c>
      <c r="P274" s="352" t="e">
        <f>IF($C$449=0,0,+$P$326*$C$397/$C$449)</f>
        <v>#N/A</v>
      </c>
      <c r="Q274" s="352" t="e">
        <f>IF($C$405=0,0,+$Q$282*$C$397/$C$405)</f>
        <v>#N/A</v>
      </c>
      <c r="R274" s="667" t="e">
        <f t="shared" ref="R274:R280" si="78">SUM(P274:Q274)</f>
        <v>#N/A</v>
      </c>
      <c r="S274" s="667" t="e">
        <f>IF($C$449=0,0,+$S$326*$C$397/$C$449)</f>
        <v>#N/A</v>
      </c>
      <c r="T274" s="667" t="e">
        <f>IF($C$449=0,0,+$T$326*$C$397/$C$449)</f>
        <v>#N/A</v>
      </c>
      <c r="U274" s="352" t="e">
        <f>IF($C$449=0,0,+$U$326*$C$397/$C$449)</f>
        <v>#N/A</v>
      </c>
      <c r="V274" s="159">
        <v>67</v>
      </c>
      <c r="W274" s="100"/>
      <c r="X274" s="100"/>
      <c r="Y274" s="100"/>
      <c r="Z274" s="100"/>
      <c r="AA274" s="100"/>
      <c r="AB274" s="100"/>
      <c r="AC274" s="100"/>
      <c r="AD274" s="100"/>
      <c r="AE274" s="100"/>
      <c r="AF274" s="100"/>
      <c r="AG274" s="100"/>
      <c r="AH274" s="100"/>
      <c r="AI274" s="100"/>
      <c r="AJ274" s="100"/>
      <c r="AK274" s="100"/>
      <c r="AL274" s="100"/>
      <c r="AM274" s="100"/>
      <c r="AN274" s="100"/>
    </row>
    <row r="275" spans="1:40">
      <c r="A275" s="99" t="s">
        <v>126</v>
      </c>
      <c r="B275" s="669" t="e">
        <f>IF($C$449=0,0,+$B$326*$C$398/$C$449)</f>
        <v>#N/A</v>
      </c>
      <c r="C275" s="669" t="e">
        <f>IF($C$405=0,0,+$C$282*$C$398/$C$405)</f>
        <v>#N/A</v>
      </c>
      <c r="D275" s="669" t="e">
        <f>IF($C$405=0,0,+$D$282*$C$398/$C$405)</f>
        <v>#N/A</v>
      </c>
      <c r="E275" s="670" t="e">
        <f t="shared" si="76"/>
        <v>#N/A</v>
      </c>
      <c r="F275" s="669" t="e">
        <f>IF($C$449=0,0,+$F$326*$C$398/$C$449)</f>
        <v>#N/A</v>
      </c>
      <c r="G275" s="669" t="e">
        <f>IF($C$405=0,0,+$G$282*$C$398/$C$405)</f>
        <v>#N/A</v>
      </c>
      <c r="H275" s="669"/>
      <c r="I275" s="669" t="e">
        <f>IF($C$405=0,0,+$I$282*$C$398/$C$405)</f>
        <v>#N/A</v>
      </c>
      <c r="J275" s="669" t="e">
        <f>IF($C$405=0,0,+$J$282*$C$398/$C$405)</f>
        <v>#N/A</v>
      </c>
      <c r="K275" s="669" t="e">
        <f>IF($C$405=0,0,+$K$282*$C$398/$C$405)</f>
        <v>#N/A</v>
      </c>
      <c r="L275" s="666">
        <f>'Data Entry - CA2'!M67</f>
        <v>0</v>
      </c>
      <c r="M275" s="670" t="e">
        <f t="shared" si="77"/>
        <v>#N/A</v>
      </c>
      <c r="N275" s="670" t="e">
        <f>IF($C$449=0,0,+$N$326*$C$398/$C$449)</f>
        <v>#N/A</v>
      </c>
      <c r="O275" s="669" t="e">
        <f>IF($C$449=0,0,+$O$326*$C$398/$C$449)</f>
        <v>#N/A</v>
      </c>
      <c r="P275" s="352" t="e">
        <f>IF($C$449=0,0,+$P$326*$C$398/$C$449)</f>
        <v>#N/A</v>
      </c>
      <c r="Q275" s="352" t="e">
        <f>IF($C$405=0,0,+$Q$282*$C$398/$C$405)</f>
        <v>#N/A</v>
      </c>
      <c r="R275" s="667" t="e">
        <f t="shared" si="78"/>
        <v>#N/A</v>
      </c>
      <c r="S275" s="667" t="e">
        <f>IF($C$449=0,0,+$S$326*$C$398/$C$449)</f>
        <v>#N/A</v>
      </c>
      <c r="T275" s="667" t="e">
        <f>IF($C$449=0,0,+$T$326*$C$398/$C$449)</f>
        <v>#N/A</v>
      </c>
      <c r="U275" s="352" t="e">
        <f>IF($C$449=0,0,+$U$326*$C$398/$C$449)</f>
        <v>#N/A</v>
      </c>
      <c r="V275" s="159">
        <v>68</v>
      </c>
      <c r="W275" s="100"/>
      <c r="X275" s="100"/>
      <c r="Y275" s="100"/>
      <c r="Z275" s="100"/>
      <c r="AA275" s="100"/>
      <c r="AB275" s="100"/>
      <c r="AC275" s="100"/>
      <c r="AD275" s="100"/>
      <c r="AE275" s="100"/>
      <c r="AF275" s="100"/>
      <c r="AG275" s="100"/>
      <c r="AH275" s="100"/>
      <c r="AI275" s="100"/>
      <c r="AJ275" s="100"/>
      <c r="AK275" s="100"/>
      <c r="AL275" s="100"/>
      <c r="AM275" s="100"/>
      <c r="AN275" s="100"/>
    </row>
    <row r="276" spans="1:40">
      <c r="A276" s="99" t="s">
        <v>28</v>
      </c>
      <c r="B276" s="669" t="e">
        <f>IF($C$449=0,0,+$B$326*$C$399/$C$449)</f>
        <v>#N/A</v>
      </c>
      <c r="C276" s="669" t="e">
        <f>IF($C$405=0,0,+$C$282*$C$399/$C$405)</f>
        <v>#N/A</v>
      </c>
      <c r="D276" s="669" t="e">
        <f>IF($C$405=0,0,+$D$282*$C$399/$C$405)</f>
        <v>#N/A</v>
      </c>
      <c r="E276" s="670" t="e">
        <f t="shared" si="76"/>
        <v>#N/A</v>
      </c>
      <c r="F276" s="669" t="e">
        <f>IF($C$449=0,0,+$F$326*$C$399/$C$449)</f>
        <v>#N/A</v>
      </c>
      <c r="G276" s="669" t="e">
        <f>IF($C$405=0,0,+$G$282*$C$399/$C$405)</f>
        <v>#N/A</v>
      </c>
      <c r="H276" s="669"/>
      <c r="I276" s="669" t="e">
        <f>IF($C$405=0,0,+$I$282*$C$399/$C$405)</f>
        <v>#N/A</v>
      </c>
      <c r="J276" s="669" t="e">
        <f>IF($C$405=0,0,+$J$282*$C$399/$C$405)</f>
        <v>#N/A</v>
      </c>
      <c r="K276" s="669" t="e">
        <f>IF($C$405=0,0,+$K$282*$C$399/$C$405)</f>
        <v>#N/A</v>
      </c>
      <c r="L276" s="666">
        <f>'Data Entry - CA2'!M68</f>
        <v>0</v>
      </c>
      <c r="M276" s="670" t="e">
        <f t="shared" si="77"/>
        <v>#N/A</v>
      </c>
      <c r="N276" s="670" t="e">
        <f>IF($C$449=0,0,+$N$326*$C$399/$C$449)</f>
        <v>#N/A</v>
      </c>
      <c r="O276" s="669" t="e">
        <f>IF($C$449=0,0,+$O$326*$C$399/$C$449)</f>
        <v>#N/A</v>
      </c>
      <c r="P276" s="352" t="e">
        <f>IF($C$449=0,0,+$P$326*$C$399/$C$449)</f>
        <v>#N/A</v>
      </c>
      <c r="Q276" s="352" t="e">
        <f>IF($C$405=0,0,+$Q$282*$C$399/$C$405)</f>
        <v>#N/A</v>
      </c>
      <c r="R276" s="667" t="e">
        <f t="shared" si="78"/>
        <v>#N/A</v>
      </c>
      <c r="S276" s="667" t="e">
        <f>IF($C$449=0,0,+$S$326*$C$399/$C$449)</f>
        <v>#N/A</v>
      </c>
      <c r="T276" s="667" t="e">
        <f>IF($C$449=0,0,+$T$326*$C$399/$C$449)</f>
        <v>#N/A</v>
      </c>
      <c r="U276" s="352" t="e">
        <f>IF($C$449=0,0,+$U$326*$C$399/$C$449)</f>
        <v>#N/A</v>
      </c>
      <c r="V276" s="159">
        <v>69</v>
      </c>
      <c r="W276" s="100"/>
      <c r="X276" s="100"/>
      <c r="Y276" s="100"/>
      <c r="Z276" s="100"/>
      <c r="AA276" s="100"/>
      <c r="AB276" s="100"/>
      <c r="AC276" s="100"/>
      <c r="AD276" s="100"/>
      <c r="AE276" s="100"/>
      <c r="AF276" s="100"/>
      <c r="AG276" s="100"/>
      <c r="AH276" s="100"/>
      <c r="AI276" s="100"/>
      <c r="AJ276" s="100"/>
      <c r="AK276" s="100"/>
      <c r="AL276" s="100"/>
      <c r="AM276" s="100"/>
      <c r="AN276" s="100"/>
    </row>
    <row r="277" spans="1:40">
      <c r="A277" s="99" t="s">
        <v>29</v>
      </c>
      <c r="B277" s="669" t="e">
        <f>IF($C$449=0,0,+$B$326*$C$400/$C$449)</f>
        <v>#N/A</v>
      </c>
      <c r="C277" s="669" t="e">
        <f>IF($C$405=0,0,+$C$282*$C$400/$C$405)</f>
        <v>#N/A</v>
      </c>
      <c r="D277" s="669" t="e">
        <f>IF($C$405=0,0,+$D$282*$C$400/$C$405)</f>
        <v>#N/A</v>
      </c>
      <c r="E277" s="670" t="e">
        <f t="shared" si="76"/>
        <v>#N/A</v>
      </c>
      <c r="F277" s="669" t="e">
        <f>IF($C$449=0,0,+$F$326*$C$400/$C$449)</f>
        <v>#N/A</v>
      </c>
      <c r="G277" s="669" t="e">
        <f>IF($C$405=0,0,+$G$282*$C$400/$C$405)</f>
        <v>#N/A</v>
      </c>
      <c r="H277" s="669"/>
      <c r="I277" s="669" t="e">
        <f>IF($C$405=0,0,+$I$282*$C$400/$C$405)</f>
        <v>#N/A</v>
      </c>
      <c r="J277" s="669" t="e">
        <f>IF($C$405=0,0,+$J$282*$C$400/$C$405)</f>
        <v>#N/A</v>
      </c>
      <c r="K277" s="669" t="e">
        <f>IF($C$405=0,0,+$K$282*$C$400/$C$405)</f>
        <v>#N/A</v>
      </c>
      <c r="L277" s="666">
        <f>'Data Entry - CA2'!M69</f>
        <v>0</v>
      </c>
      <c r="M277" s="670" t="e">
        <f t="shared" si="77"/>
        <v>#N/A</v>
      </c>
      <c r="N277" s="670" t="e">
        <f>IF($C$449=0,0,+$N$326*$C$400/$C$449)</f>
        <v>#N/A</v>
      </c>
      <c r="O277" s="669" t="e">
        <f>IF($C$449=0,0,+$O$326*$C$400/$C$449)</f>
        <v>#N/A</v>
      </c>
      <c r="P277" s="352" t="e">
        <f>IF($C$449=0,0,+$P$326*$C$400/$C$449)</f>
        <v>#N/A</v>
      </c>
      <c r="Q277" s="352" t="e">
        <f>IF($C$405=0,0,+$Q$282*$C$400/$C$405)</f>
        <v>#N/A</v>
      </c>
      <c r="R277" s="667" t="e">
        <f t="shared" si="78"/>
        <v>#N/A</v>
      </c>
      <c r="S277" s="667" t="e">
        <f>IF($C$449=0,0,+$S$326*$C$400/$C$449)</f>
        <v>#N/A</v>
      </c>
      <c r="T277" s="667" t="e">
        <f>IF($C$449=0,0,+$T$326*$C$400/$C$449)</f>
        <v>#N/A</v>
      </c>
      <c r="U277" s="352" t="e">
        <f>IF($C$449=0,0,+$U$326*$C$400/$C$449)</f>
        <v>#N/A</v>
      </c>
      <c r="V277" s="159">
        <v>70</v>
      </c>
      <c r="W277" s="100"/>
      <c r="X277" s="100"/>
      <c r="Y277" s="100"/>
      <c r="Z277" s="100"/>
      <c r="AA277" s="100"/>
      <c r="AB277" s="100"/>
      <c r="AC277" s="100"/>
      <c r="AD277" s="100"/>
      <c r="AE277" s="100"/>
      <c r="AF277" s="100"/>
      <c r="AG277" s="100"/>
      <c r="AH277" s="100"/>
      <c r="AI277" s="100"/>
      <c r="AJ277" s="100"/>
      <c r="AK277" s="100"/>
      <c r="AL277" s="100"/>
      <c r="AM277" s="100"/>
      <c r="AN277" s="100"/>
    </row>
    <row r="278" spans="1:40">
      <c r="A278" s="99" t="s">
        <v>127</v>
      </c>
      <c r="B278" s="669" t="e">
        <f>IF($C$449=0,0,+$B$326*$C$401/$C$449)</f>
        <v>#N/A</v>
      </c>
      <c r="C278" s="669" t="e">
        <f>IF($C$405=0,0,+$C$282*$C$401/$C$405)</f>
        <v>#N/A</v>
      </c>
      <c r="D278" s="669" t="e">
        <f>IF($C$405=0,0,+$D$282*$C$401/$C$405)</f>
        <v>#N/A</v>
      </c>
      <c r="E278" s="670" t="e">
        <f t="shared" si="76"/>
        <v>#N/A</v>
      </c>
      <c r="F278" s="669" t="e">
        <f>IF($C$449=0,0,+$F$326*$C$401/$C$449)</f>
        <v>#N/A</v>
      </c>
      <c r="G278" s="669" t="e">
        <f>IF($C$405=0,0,+$G$282*$C$401/$C$405)</f>
        <v>#N/A</v>
      </c>
      <c r="H278" s="669"/>
      <c r="I278" s="669" t="e">
        <f>IF($C$405=0,0,+$I$282*$C$401/$C$405)</f>
        <v>#N/A</v>
      </c>
      <c r="J278" s="669" t="e">
        <f>IF($C$405=0,0,+$J$282*$C$401/$C$405)</f>
        <v>#N/A</v>
      </c>
      <c r="K278" s="669" t="e">
        <f>IF($C$405=0,0,+$K$282*$C$401/$C$405)</f>
        <v>#N/A</v>
      </c>
      <c r="L278" s="666">
        <f>'Data Entry - CA2'!M70</f>
        <v>0</v>
      </c>
      <c r="M278" s="670" t="e">
        <f t="shared" si="77"/>
        <v>#N/A</v>
      </c>
      <c r="N278" s="670" t="e">
        <f>IF($C$449=0,0,+$N$326*$C$401/$C$449)</f>
        <v>#N/A</v>
      </c>
      <c r="O278" s="669" t="e">
        <f>IF($C$449=0,0,+$O$326*$C$401/$C$449)</f>
        <v>#N/A</v>
      </c>
      <c r="P278" s="352" t="e">
        <f>IF($C$449=0,0,+$P$326*$C$401/$C$449)</f>
        <v>#N/A</v>
      </c>
      <c r="Q278" s="352" t="e">
        <f>IF($C$405=0,0,+$Q$282*$C$401/$C$405)</f>
        <v>#N/A</v>
      </c>
      <c r="R278" s="667" t="e">
        <f t="shared" si="78"/>
        <v>#N/A</v>
      </c>
      <c r="S278" s="667" t="e">
        <f>IF($C$449=0,0,+$S$326*$C$401/$C$449)</f>
        <v>#N/A</v>
      </c>
      <c r="T278" s="667" t="e">
        <f>IF($C$449=0,0,+$T$326*$C$401/$C$449)</f>
        <v>#N/A</v>
      </c>
      <c r="U278" s="352" t="e">
        <f>IF($C$449=0,0,+$U$326*$C$401/$C$449)</f>
        <v>#N/A</v>
      </c>
      <c r="V278" s="159">
        <v>71</v>
      </c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0"/>
      <c r="AM278" s="100"/>
      <c r="AN278" s="100"/>
    </row>
    <row r="279" spans="1:40">
      <c r="A279" s="99" t="s">
        <v>128</v>
      </c>
      <c r="B279" s="669" t="e">
        <f>IF($C$449=0,0,+$B$326*$C$402/$C$449)</f>
        <v>#N/A</v>
      </c>
      <c r="C279" s="669" t="e">
        <f>IF($C$405=0,0,+$C$282*$C$402/$C$405)</f>
        <v>#N/A</v>
      </c>
      <c r="D279" s="669" t="e">
        <f>IF($C$405=0,0,+$D$282*$C$402/$C$405)</f>
        <v>#N/A</v>
      </c>
      <c r="E279" s="670" t="e">
        <f t="shared" si="76"/>
        <v>#N/A</v>
      </c>
      <c r="F279" s="669" t="e">
        <f>IF($C$449=0,0,+$F$326*$C$402/$C$449)</f>
        <v>#N/A</v>
      </c>
      <c r="G279" s="669" t="e">
        <f>IF($C$405=0,0,+$G$282*$C$402/$C$405)</f>
        <v>#N/A</v>
      </c>
      <c r="H279" s="669"/>
      <c r="I279" s="669" t="e">
        <f>IF($C$405=0,0,+$I$282*$C$402/$C$405)</f>
        <v>#N/A</v>
      </c>
      <c r="J279" s="669" t="e">
        <f>IF($C$405=0,0,+$J$282*$C$402/$C$405)</f>
        <v>#N/A</v>
      </c>
      <c r="K279" s="669" t="e">
        <f>IF($C$405=0,0,+$K$282*$C$402/$C$405)</f>
        <v>#N/A</v>
      </c>
      <c r="L279" s="666">
        <f>'Data Entry - CA2'!M71</f>
        <v>0</v>
      </c>
      <c r="M279" s="670" t="e">
        <f t="shared" si="77"/>
        <v>#N/A</v>
      </c>
      <c r="N279" s="670" t="e">
        <f>IF($C$449=0,0,+$N$326*$C$402/$C$449)</f>
        <v>#N/A</v>
      </c>
      <c r="O279" s="669" t="e">
        <f>IF($C$449=0,0,+$O$326*$C$402/$C$449)</f>
        <v>#N/A</v>
      </c>
      <c r="P279" s="352" t="e">
        <f>IF($C$449=0,0,+$P$326*$C$402/$C$449)</f>
        <v>#N/A</v>
      </c>
      <c r="Q279" s="352" t="e">
        <f>IF($C$405=0,0,+$Q$282*$C$402/$C$405)</f>
        <v>#N/A</v>
      </c>
      <c r="R279" s="667" t="e">
        <f t="shared" si="78"/>
        <v>#N/A</v>
      </c>
      <c r="S279" s="667" t="e">
        <f>IF($C$449=0,0,+$S$326*$C$402/$C$449)</f>
        <v>#N/A</v>
      </c>
      <c r="T279" s="667" t="e">
        <f>IF($C$449=0,0,+$T$326*$C$402/$C$449)</f>
        <v>#N/A</v>
      </c>
      <c r="U279" s="352" t="e">
        <f>IF($C$449=0,0,+$U$326*$C$402/$C$449)</f>
        <v>#N/A</v>
      </c>
      <c r="V279" s="159">
        <v>72</v>
      </c>
      <c r="W279" s="100"/>
      <c r="X279" s="100"/>
      <c r="Y279" s="100"/>
      <c r="Z279" s="100"/>
      <c r="AA279" s="100"/>
      <c r="AB279" s="100"/>
      <c r="AC279" s="100"/>
      <c r="AD279" s="100"/>
      <c r="AE279" s="100"/>
      <c r="AF279" s="100"/>
      <c r="AG279" s="100"/>
      <c r="AH279" s="100"/>
      <c r="AI279" s="100"/>
      <c r="AJ279" s="100"/>
      <c r="AK279" s="100"/>
      <c r="AL279" s="100"/>
      <c r="AM279" s="100"/>
      <c r="AN279" s="100"/>
    </row>
    <row r="280" spans="1:40">
      <c r="A280" s="99" t="s">
        <v>32</v>
      </c>
      <c r="B280" s="669" t="e">
        <f>IF($C$449=0,0,+$B$326*$C$403/$C$449)</f>
        <v>#N/A</v>
      </c>
      <c r="C280" s="669" t="e">
        <f>IF($C$405=0,0,+$C$282*$C$403/$C$405)</f>
        <v>#N/A</v>
      </c>
      <c r="D280" s="669" t="e">
        <f>IF($C$405=0,0,+$D$282*$C$403/$C$405)</f>
        <v>#N/A</v>
      </c>
      <c r="E280" s="670" t="e">
        <f t="shared" si="76"/>
        <v>#N/A</v>
      </c>
      <c r="F280" s="669" t="e">
        <f>IF($C$449=0,0,+$F$326*$C$403/$C$449)</f>
        <v>#N/A</v>
      </c>
      <c r="G280" s="669" t="e">
        <f>IF($C$405=0,0,+$G$282*$C$403/$C$405)</f>
        <v>#N/A</v>
      </c>
      <c r="H280" s="669"/>
      <c r="I280" s="669" t="e">
        <f>IF($C$405=0,0,+$I$282*$C$403/$C$405)</f>
        <v>#N/A</v>
      </c>
      <c r="J280" s="669" t="e">
        <f>IF($C$405=0,0,+$J$282*$C$403/$C$405)</f>
        <v>#N/A</v>
      </c>
      <c r="K280" s="669" t="e">
        <f>IF($C$405=0,0,+$K$282*$C$403/$C$405)</f>
        <v>#N/A</v>
      </c>
      <c r="L280" s="666">
        <f>'Data Entry - CA2'!M72</f>
        <v>0</v>
      </c>
      <c r="M280" s="670" t="e">
        <f t="shared" si="77"/>
        <v>#N/A</v>
      </c>
      <c r="N280" s="670" t="e">
        <f>IF($C$449=0,0,+$N$326*$C$403/$C$449)</f>
        <v>#N/A</v>
      </c>
      <c r="O280" s="669" t="e">
        <f>IF($C$449=0,0,+$O$326*$C$403/$C$449)</f>
        <v>#N/A</v>
      </c>
      <c r="P280" s="352" t="e">
        <f>IF($C$449=0,0,+$P$326*$C$403/$C$449)</f>
        <v>#N/A</v>
      </c>
      <c r="Q280" s="352" t="e">
        <f>IF($C$405=0,0,+$Q$282*$C$403/$C$405)</f>
        <v>#N/A</v>
      </c>
      <c r="R280" s="667" t="e">
        <f t="shared" si="78"/>
        <v>#N/A</v>
      </c>
      <c r="S280" s="667" t="e">
        <f>IF($C$449=0,0,+$S$326*$C$403/$C$449)</f>
        <v>#N/A</v>
      </c>
      <c r="T280" s="667" t="e">
        <f>IF($C$449=0,0,+$T$326*$C$403/$C$449)</f>
        <v>#N/A</v>
      </c>
      <c r="U280" s="352" t="e">
        <f>IF($C$449=0,0,+$U$326*$C$403/$C$449)</f>
        <v>#N/A</v>
      </c>
      <c r="V280" s="159">
        <v>73</v>
      </c>
      <c r="W280" s="100"/>
      <c r="X280" s="100"/>
      <c r="Y280" s="100"/>
      <c r="Z280" s="100"/>
      <c r="AA280" s="100"/>
      <c r="AB280" s="100"/>
      <c r="AC280" s="100"/>
      <c r="AD280" s="100"/>
      <c r="AE280" s="100"/>
      <c r="AF280" s="100"/>
      <c r="AG280" s="100"/>
      <c r="AH280" s="100"/>
      <c r="AI280" s="100"/>
      <c r="AJ280" s="100"/>
      <c r="AK280" s="100"/>
      <c r="AL280" s="100"/>
      <c r="AM280" s="100"/>
      <c r="AN280" s="100"/>
    </row>
    <row r="281" spans="1:40" ht="15.75">
      <c r="A281" s="103"/>
      <c r="B281" s="788"/>
      <c r="C281" s="673"/>
      <c r="D281" s="673"/>
      <c r="E281" s="673"/>
      <c r="F281" s="788"/>
      <c r="G281" s="788"/>
      <c r="H281" s="788"/>
      <c r="I281" s="700"/>
      <c r="J281" s="700"/>
      <c r="K281" s="700"/>
      <c r="L281" s="678" t="s">
        <v>141</v>
      </c>
      <c r="M281" s="788"/>
      <c r="N281" s="788"/>
      <c r="O281" s="788"/>
      <c r="P281" s="672"/>
      <c r="Q281" s="674"/>
      <c r="R281" s="674"/>
      <c r="S281" s="674"/>
      <c r="T281" s="674"/>
      <c r="U281" s="672"/>
      <c r="V281" s="159">
        <v>74</v>
      </c>
      <c r="W281" s="100"/>
      <c r="X281" s="100"/>
      <c r="Y281" s="100"/>
      <c r="Z281" s="100"/>
      <c r="AA281" s="100"/>
      <c r="AB281" s="100"/>
      <c r="AC281" s="100"/>
      <c r="AD281" s="100"/>
      <c r="AE281" s="100"/>
      <c r="AF281" s="100"/>
      <c r="AG281" s="100"/>
      <c r="AH281" s="100"/>
      <c r="AI281" s="100"/>
      <c r="AJ281" s="100"/>
      <c r="AK281" s="100"/>
      <c r="AL281" s="100"/>
      <c r="AM281" s="100"/>
      <c r="AN281" s="100"/>
    </row>
    <row r="282" spans="1:40" ht="15.75">
      <c r="A282" s="892" t="s">
        <v>33</v>
      </c>
      <c r="B282" s="884" t="e">
        <f>SUM(B274:B280)</f>
        <v>#N/A</v>
      </c>
      <c r="C282" s="884" t="e">
        <f>IF($F$449=0,0,+$C$326*$F$405/$F$449)</f>
        <v>#N/A</v>
      </c>
      <c r="D282" s="884" t="e">
        <f>$D$326*$G$405</f>
        <v>#N/A</v>
      </c>
      <c r="E282" s="884" t="e">
        <f>SUM(E274:E280)</f>
        <v>#N/A</v>
      </c>
      <c r="F282" s="884" t="e">
        <f>SUM(F274:F280)</f>
        <v>#N/A</v>
      </c>
      <c r="G282" s="885" t="e">
        <f>IF($D$449=0,0,+$G$326*$D$405/$D$449)</f>
        <v>#N/A</v>
      </c>
      <c r="H282" s="885"/>
      <c r="I282" s="885" t="e">
        <f>IF($D$449=0,0,+$I$326*$D$405/($D$449-$D$425))</f>
        <v>#N/A</v>
      </c>
      <c r="J282" s="885" t="e">
        <f>IF($C$449=0,0,+$J$326*D405/($D$449-$D$425))</f>
        <v>#N/A</v>
      </c>
      <c r="K282" s="885" t="e">
        <f>IF($E$449=0,0,+$K$326*$E$405/$E$449)</f>
        <v>#N/A</v>
      </c>
      <c r="L282" s="886">
        <f>SUM(L274:L280)</f>
        <v>0</v>
      </c>
      <c r="M282" s="884" t="e">
        <f>SUM(M274:M280)</f>
        <v>#N/A</v>
      </c>
      <c r="N282" s="884" t="e">
        <f>SUM(N274:N280)</f>
        <v>#N/A</v>
      </c>
      <c r="O282" s="884" t="e">
        <f>SUM(O274:O280)</f>
        <v>#N/A</v>
      </c>
      <c r="P282" s="887" t="e">
        <f>SUM(P274:P280)</f>
        <v>#N/A</v>
      </c>
      <c r="Q282" s="888" t="e">
        <f>IF($F$449=0,0,+$Q$326*$F$405/$F$449)</f>
        <v>#N/A</v>
      </c>
      <c r="R282" s="887" t="e">
        <f>SUM(R274:R280)</f>
        <v>#N/A</v>
      </c>
      <c r="S282" s="887" t="e">
        <f>SUM(S274:S280)</f>
        <v>#N/A</v>
      </c>
      <c r="T282" s="887" t="e">
        <f>SUM(T274:T280)</f>
        <v>#N/A</v>
      </c>
      <c r="U282" s="887" t="e">
        <f>SUM(U274:U280)</f>
        <v>#N/A</v>
      </c>
      <c r="V282" s="159">
        <v>75</v>
      </c>
      <c r="W282" s="100"/>
      <c r="X282" s="100"/>
      <c r="Y282" s="100"/>
      <c r="Z282" s="100"/>
      <c r="AA282" s="100"/>
      <c r="AB282" s="100"/>
      <c r="AC282" s="100"/>
      <c r="AD282" s="100"/>
      <c r="AE282" s="100"/>
      <c r="AF282" s="100"/>
      <c r="AG282" s="100"/>
      <c r="AH282" s="100"/>
      <c r="AI282" s="100"/>
      <c r="AJ282" s="100"/>
      <c r="AK282" s="100"/>
      <c r="AL282" s="100"/>
      <c r="AM282" s="100"/>
      <c r="AN282" s="100"/>
    </row>
    <row r="283" spans="1:40" ht="15.75">
      <c r="A283" s="103"/>
      <c r="B283" s="366"/>
      <c r="C283" s="663"/>
      <c r="D283" s="663"/>
      <c r="E283" s="663"/>
      <c r="F283" s="366"/>
      <c r="G283" s="366"/>
      <c r="H283" s="366"/>
      <c r="I283" s="669"/>
      <c r="J283" s="669"/>
      <c r="K283" s="669"/>
      <c r="L283" s="360"/>
      <c r="M283" s="366" t="e">
        <f>SUM(F282:L282)</f>
        <v>#N/A</v>
      </c>
      <c r="N283" s="366"/>
      <c r="O283" s="366"/>
      <c r="P283" s="336"/>
      <c r="Q283" s="664"/>
      <c r="R283" s="664"/>
      <c r="S283" s="664"/>
      <c r="T283" s="664"/>
      <c r="U283" s="336"/>
      <c r="V283" s="159">
        <v>76</v>
      </c>
      <c r="W283" s="100"/>
      <c r="X283" s="100"/>
      <c r="Y283" s="100"/>
      <c r="Z283" s="100"/>
      <c r="AA283" s="100"/>
      <c r="AB283" s="100"/>
      <c r="AC283" s="100"/>
      <c r="AD283" s="100"/>
      <c r="AE283" s="100"/>
      <c r="AF283" s="100"/>
      <c r="AG283" s="100"/>
      <c r="AH283" s="100"/>
      <c r="AI283" s="100"/>
      <c r="AJ283" s="100"/>
      <c r="AK283" s="100"/>
      <c r="AL283" s="100"/>
      <c r="AM283" s="100"/>
      <c r="AN283" s="100"/>
    </row>
    <row r="284" spans="1:40" ht="15.75">
      <c r="A284" s="103" t="s">
        <v>34</v>
      </c>
      <c r="B284" s="366"/>
      <c r="C284" s="663"/>
      <c r="D284" s="663"/>
      <c r="E284" s="663"/>
      <c r="F284" s="366"/>
      <c r="G284" s="366"/>
      <c r="H284" s="366"/>
      <c r="I284" s="669"/>
      <c r="J284" s="669"/>
      <c r="K284" s="669"/>
      <c r="L284" s="360"/>
      <c r="M284" s="366"/>
      <c r="N284" s="366"/>
      <c r="O284" s="366"/>
      <c r="P284" s="336"/>
      <c r="Q284" s="664"/>
      <c r="R284" s="664"/>
      <c r="S284" s="664"/>
      <c r="T284" s="664"/>
      <c r="U284" s="336"/>
      <c r="V284" s="159">
        <v>77</v>
      </c>
      <c r="W284" s="100"/>
      <c r="X284" s="100"/>
      <c r="Y284" s="100"/>
      <c r="Z284" s="100"/>
      <c r="AA284" s="100"/>
      <c r="AB284" s="100"/>
      <c r="AC284" s="100"/>
      <c r="AD284" s="100"/>
      <c r="AE284" s="100"/>
      <c r="AF284" s="100"/>
      <c r="AG284" s="100"/>
      <c r="AH284" s="100"/>
      <c r="AI284" s="100"/>
      <c r="AJ284" s="100"/>
      <c r="AK284" s="100"/>
      <c r="AL284" s="100"/>
      <c r="AM284" s="100"/>
      <c r="AN284" s="100"/>
    </row>
    <row r="285" spans="1:40" ht="15.75">
      <c r="A285" s="99" t="s">
        <v>35</v>
      </c>
      <c r="B285" s="893" t="e">
        <f>IF($C$449=0,0,+$B$326*$C$408/$C$449)</f>
        <v>#N/A</v>
      </c>
      <c r="C285" s="836" t="e">
        <f>IF(ISERR(+$C$287*$C$408/$C$410),0,+$C$287*$C$408/$C$410)</f>
        <v>#N/A</v>
      </c>
      <c r="D285" s="836" t="e">
        <f>IF(ISERR(+$D$287*$C$408/$C$410),0,+$D$287*$C$408/$C$410)</f>
        <v>#N/A</v>
      </c>
      <c r="E285" s="894" t="e">
        <f>SUM(B285:D285)</f>
        <v>#N/A</v>
      </c>
      <c r="F285" s="893" t="e">
        <f>IF($C$449=0,0,+$F$326*$C$408/$C$449)</f>
        <v>#N/A</v>
      </c>
      <c r="G285" s="836" t="e">
        <f>IF(ISERR(+$G$287*$C$408/$C$410),0,+$G$287*$C$408/$C$410)</f>
        <v>#N/A</v>
      </c>
      <c r="H285" s="885"/>
      <c r="I285" s="836" t="e">
        <f>IF(ISERR(+$I$287*$C$408/$C$410),0,+$I$287*$C$408/$C$410)</f>
        <v>#N/A</v>
      </c>
      <c r="J285" s="836" t="e">
        <f>IF(ISERR(+$J$287*$C$408/$C$410),0,+$J$287*$C$408/$C$410)</f>
        <v>#N/A</v>
      </c>
      <c r="K285" s="893" t="e">
        <f>IF(ISERR(+$K$287*$C$408/$C$410),0,+$K$287*$C$408/$C$410)</f>
        <v>#N/A</v>
      </c>
      <c r="L285" s="895">
        <f>'Data Entry - CA2'!M77</f>
        <v>0</v>
      </c>
      <c r="M285" s="894" t="e">
        <f>SUM(F285:L285)</f>
        <v>#N/A</v>
      </c>
      <c r="N285" s="894" t="e">
        <f>IF($C$449=0,0,+$N$326*$C$408/$C$449)</f>
        <v>#N/A</v>
      </c>
      <c r="O285" s="893" t="e">
        <f>IF($C$449=0,0,+$O$326*$C$408/$C$449)</f>
        <v>#N/A</v>
      </c>
      <c r="P285" s="896" t="e">
        <f>IF($C$449=0,0,+$P$326*$C$408/$C$449)</f>
        <v>#N/A</v>
      </c>
      <c r="Q285" s="896" t="e">
        <f>IF(ISERR(+$Q$287*$C$408/$C$410),0,+$Q$287*$C$408/$C$410)</f>
        <v>#N/A</v>
      </c>
      <c r="R285" s="897" t="e">
        <f>SUM(P285:Q285)</f>
        <v>#N/A</v>
      </c>
      <c r="S285" s="897" t="e">
        <f>IF($C$449=0,0,+$S$326*$C$408/$C$449)</f>
        <v>#N/A</v>
      </c>
      <c r="T285" s="897" t="e">
        <f>IF($C$449=0,0,+$T$326*$C$408/$C$449)</f>
        <v>#N/A</v>
      </c>
      <c r="U285" s="896" t="e">
        <f>IF($C$449=0,0,+$U$326*$C$408/$C$449)</f>
        <v>#N/A</v>
      </c>
      <c r="V285" s="159">
        <v>78</v>
      </c>
      <c r="W285" s="100"/>
      <c r="X285" s="100"/>
      <c r="Y285" s="100"/>
      <c r="Z285" s="100"/>
      <c r="AA285" s="100"/>
      <c r="AB285" s="100"/>
      <c r="AC285" s="100"/>
      <c r="AD285" s="100"/>
      <c r="AE285" s="100"/>
      <c r="AF285" s="100"/>
      <c r="AG285" s="100"/>
      <c r="AH285" s="100"/>
      <c r="AI285" s="100"/>
      <c r="AJ285" s="100"/>
      <c r="AK285" s="100"/>
      <c r="AL285" s="100"/>
      <c r="AM285" s="100"/>
      <c r="AN285" s="100"/>
    </row>
    <row r="286" spans="1:40" ht="15.75">
      <c r="A286" s="103"/>
      <c r="B286" s="366"/>
      <c r="C286" s="663"/>
      <c r="D286" s="663"/>
      <c r="E286" s="663"/>
      <c r="F286" s="366"/>
      <c r="G286" s="366"/>
      <c r="H286" s="366"/>
      <c r="I286" s="669"/>
      <c r="J286" s="669"/>
      <c r="K286" s="669"/>
      <c r="L286" s="360"/>
      <c r="M286" s="366"/>
      <c r="N286" s="366"/>
      <c r="O286" s="366"/>
      <c r="P286" s="336"/>
      <c r="Q286" s="664"/>
      <c r="R286" s="664"/>
      <c r="S286" s="664"/>
      <c r="T286" s="664"/>
      <c r="U286" s="336"/>
      <c r="V286" s="159">
        <v>79</v>
      </c>
      <c r="W286" s="100"/>
      <c r="X286" s="100"/>
      <c r="Y286" s="100"/>
      <c r="Z286" s="100"/>
      <c r="AA286" s="100"/>
      <c r="AB286" s="100"/>
      <c r="AC286" s="100"/>
      <c r="AD286" s="100"/>
      <c r="AE286" s="100"/>
      <c r="AF286" s="100"/>
      <c r="AG286" s="100"/>
      <c r="AH286" s="100"/>
      <c r="AI286" s="100"/>
      <c r="AJ286" s="100"/>
      <c r="AK286" s="100"/>
      <c r="AL286" s="100"/>
      <c r="AM286" s="100"/>
      <c r="AN286" s="100"/>
    </row>
    <row r="287" spans="1:40" ht="15.75">
      <c r="A287" s="892" t="s">
        <v>36</v>
      </c>
      <c r="B287" s="884" t="e">
        <f>SUM(B284:B286)</f>
        <v>#N/A</v>
      </c>
      <c r="C287" s="884" t="e">
        <f>IF($F$449=0,0,+$C$326*$F$410/$F$449)</f>
        <v>#N/A</v>
      </c>
      <c r="D287" s="884" t="e">
        <f>$D$326*$G$410</f>
        <v>#N/A</v>
      </c>
      <c r="E287" s="884" t="e">
        <f>E285</f>
        <v>#N/A</v>
      </c>
      <c r="F287" s="884" t="e">
        <f>SUM(F284:F286)</f>
        <v>#N/A</v>
      </c>
      <c r="G287" s="885" t="e">
        <f>IF($D$449=0,0,+$G$326*$D$410/$D$449)</f>
        <v>#N/A</v>
      </c>
      <c r="H287" s="885"/>
      <c r="I287" s="885" t="e">
        <f>IF($D$449=0,0,+$I$326*$D$410/($D$449-$D$425))</f>
        <v>#N/A</v>
      </c>
      <c r="J287" s="885" t="e">
        <f>IF($C$449=0,0,+$J$326*D410/($D$449-$D$425))</f>
        <v>#N/A</v>
      </c>
      <c r="K287" s="885" t="e">
        <f>IF($E$449=0,0,+$K$326*$E$410/$E$449)</f>
        <v>#N/A</v>
      </c>
      <c r="L287" s="886">
        <f>SUM(L284:L286)</f>
        <v>0</v>
      </c>
      <c r="M287" s="884" t="e">
        <f>SUM(M284:M286)</f>
        <v>#N/A</v>
      </c>
      <c r="N287" s="884" t="e">
        <f>SUM(N284:N286)</f>
        <v>#N/A</v>
      </c>
      <c r="O287" s="884" t="e">
        <f>SUM(O284:O286)</f>
        <v>#N/A</v>
      </c>
      <c r="P287" s="887" t="e">
        <f>SUM(P284:P286)</f>
        <v>#N/A</v>
      </c>
      <c r="Q287" s="888" t="e">
        <f>IF($F$449=0,0,+$Q$326*$F$410/$F$449)</f>
        <v>#N/A</v>
      </c>
      <c r="R287" s="887" t="e">
        <f>SUM(R284:R286)</f>
        <v>#N/A</v>
      </c>
      <c r="S287" s="887" t="e">
        <f>SUM(S284:S286)</f>
        <v>#N/A</v>
      </c>
      <c r="T287" s="887" t="e">
        <f>SUM(T284:T286)</f>
        <v>#N/A</v>
      </c>
      <c r="U287" s="887" t="e">
        <f>SUM(U284:U286)</f>
        <v>#N/A</v>
      </c>
      <c r="V287" s="159">
        <v>80</v>
      </c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0"/>
      <c r="AM287" s="100"/>
      <c r="AN287" s="100"/>
    </row>
    <row r="288" spans="1:40" ht="15.75">
      <c r="A288" s="103"/>
      <c r="B288" s="366"/>
      <c r="C288" s="663"/>
      <c r="D288" s="663"/>
      <c r="E288" s="663"/>
      <c r="F288" s="366"/>
      <c r="G288" s="366"/>
      <c r="H288" s="366"/>
      <c r="I288" s="669"/>
      <c r="J288" s="669"/>
      <c r="K288" s="669"/>
      <c r="L288" s="360"/>
      <c r="M288" s="366"/>
      <c r="N288" s="366"/>
      <c r="O288" s="366"/>
      <c r="P288" s="336"/>
      <c r="Q288" s="664"/>
      <c r="R288" s="664"/>
      <c r="S288" s="664"/>
      <c r="T288" s="664"/>
      <c r="U288" s="336"/>
      <c r="V288" s="159">
        <v>81</v>
      </c>
      <c r="W288" s="100"/>
      <c r="X288" s="100"/>
      <c r="Y288" s="100"/>
      <c r="Z288" s="100"/>
      <c r="AA288" s="100"/>
      <c r="AB288" s="100"/>
      <c r="AC288" s="100"/>
      <c r="AD288" s="100"/>
      <c r="AE288" s="100"/>
      <c r="AF288" s="100"/>
      <c r="AG288" s="100"/>
      <c r="AH288" s="100"/>
      <c r="AI288" s="100"/>
      <c r="AJ288" s="100"/>
      <c r="AK288" s="100"/>
      <c r="AL288" s="100"/>
      <c r="AM288" s="100"/>
      <c r="AN288" s="100"/>
    </row>
    <row r="289" spans="1:40" ht="15.75">
      <c r="A289" s="103" t="s">
        <v>37</v>
      </c>
      <c r="B289" s="366"/>
      <c r="C289" s="663"/>
      <c r="D289" s="663"/>
      <c r="E289" s="663"/>
      <c r="F289" s="366"/>
      <c r="G289" s="366"/>
      <c r="H289" s="366"/>
      <c r="I289" s="669"/>
      <c r="J289" s="669"/>
      <c r="K289" s="669"/>
      <c r="L289" s="369"/>
      <c r="M289" s="366"/>
      <c r="N289" s="366"/>
      <c r="O289" s="366"/>
      <c r="P289" s="336"/>
      <c r="Q289" s="664"/>
      <c r="R289" s="664"/>
      <c r="S289" s="664"/>
      <c r="T289" s="664"/>
      <c r="U289" s="336"/>
      <c r="V289" s="159">
        <v>82</v>
      </c>
      <c r="W289" s="100"/>
      <c r="X289" s="100"/>
      <c r="Y289" s="100"/>
      <c r="Z289" s="100"/>
      <c r="AA289" s="100"/>
      <c r="AB289" s="100"/>
      <c r="AC289" s="100"/>
      <c r="AD289" s="100"/>
      <c r="AE289" s="100"/>
      <c r="AF289" s="100"/>
      <c r="AG289" s="100"/>
      <c r="AH289" s="100"/>
      <c r="AI289" s="100"/>
      <c r="AJ289" s="100"/>
      <c r="AK289" s="100"/>
      <c r="AL289" s="100"/>
      <c r="AM289" s="100"/>
      <c r="AN289" s="100"/>
    </row>
    <row r="290" spans="1:40">
      <c r="A290" s="99" t="s">
        <v>38</v>
      </c>
      <c r="B290" s="669" t="e">
        <f>IF($C$449=0,0,+$B$326*$C$413/$C$449)</f>
        <v>#N/A</v>
      </c>
      <c r="C290" s="669" t="e">
        <f>IF($C$421=0,0,+$C$298*$C$413/$C$421)</f>
        <v>#N/A</v>
      </c>
      <c r="D290" s="669" t="e">
        <f>IF($C$421=0,0,+$D$298*$C$413/$C$421)</f>
        <v>#N/A</v>
      </c>
      <c r="E290" s="670" t="e">
        <f t="shared" ref="E290:E296" si="79">SUM(B290:D290)</f>
        <v>#N/A</v>
      </c>
      <c r="F290" s="669" t="e">
        <f>IF($C$449=0,0,+$F$326*$C$413/$C$449)</f>
        <v>#N/A</v>
      </c>
      <c r="G290" s="669" t="e">
        <f>IF($C$421=0,0,+$G$298*$C$413/$C$421)</f>
        <v>#N/A</v>
      </c>
      <c r="H290" s="669"/>
      <c r="I290" s="669" t="e">
        <f>IF($C$421=0,0,+$I$298*$C$413/$C$421)</f>
        <v>#N/A</v>
      </c>
      <c r="J290" s="669" t="e">
        <f>IF($C$421=0,0,+$J$298*$C$413/$C$421)</f>
        <v>#N/A</v>
      </c>
      <c r="K290" s="669" t="e">
        <f>IF($C$421=0,0,+$K$298*$C$413/$C$421)</f>
        <v>#N/A</v>
      </c>
      <c r="L290" s="666">
        <f>'Data Entry - CA2'!M82</f>
        <v>0</v>
      </c>
      <c r="M290" s="670" t="e">
        <f t="shared" ref="M290:M296" si="80">SUM(F290:L290)</f>
        <v>#N/A</v>
      </c>
      <c r="N290" s="670" t="e">
        <f>IF($C$449=0,0,+$N$326*$C$413/$C$449)</f>
        <v>#N/A</v>
      </c>
      <c r="O290" s="669" t="e">
        <f>IF($C$449=0,0,+$O$326*$C$413/$C$449)</f>
        <v>#N/A</v>
      </c>
      <c r="P290" s="352" t="e">
        <f>IF($C$449=0,0,+$P$326*$C$413/$C$449)</f>
        <v>#N/A</v>
      </c>
      <c r="Q290" s="352" t="e">
        <f>IF($C$421=0,0,+$Q$298*$C$413/$C$421)</f>
        <v>#N/A</v>
      </c>
      <c r="R290" s="667" t="e">
        <f t="shared" ref="R290:R296" si="81">SUM(P290:Q290)</f>
        <v>#N/A</v>
      </c>
      <c r="S290" s="667" t="e">
        <f>IF($C$449=0,0,+$S$326*$C$413/$C$449)</f>
        <v>#N/A</v>
      </c>
      <c r="T290" s="667" t="e">
        <f>IF($C$449=0,0,+$T$326*$C$413/$C$449)</f>
        <v>#N/A</v>
      </c>
      <c r="U290" s="352" t="e">
        <f>IF($C$449=0,0,+$U$326*$C$413/$C$449)</f>
        <v>#N/A</v>
      </c>
      <c r="V290" s="159">
        <v>83</v>
      </c>
      <c r="W290" s="100"/>
      <c r="X290" s="100"/>
      <c r="Y290" s="100"/>
      <c r="Z290" s="100"/>
      <c r="AA290" s="100"/>
      <c r="AB290" s="100"/>
      <c r="AC290" s="100"/>
      <c r="AD290" s="100"/>
      <c r="AE290" s="100"/>
      <c r="AF290" s="100"/>
      <c r="AG290" s="100"/>
      <c r="AH290" s="100"/>
      <c r="AI290" s="100"/>
      <c r="AJ290" s="100"/>
      <c r="AK290" s="100"/>
      <c r="AL290" s="100"/>
      <c r="AM290" s="100"/>
      <c r="AN290" s="100"/>
    </row>
    <row r="291" spans="1:40">
      <c r="A291" s="99" t="s">
        <v>129</v>
      </c>
      <c r="B291" s="669" t="e">
        <f>IF($C$449=0,0,+$B$326*$C$414/$C$449)</f>
        <v>#N/A</v>
      </c>
      <c r="C291" s="669" t="e">
        <f>IF($C$421=0,0,+$C$298*$C$414/$C$421)</f>
        <v>#N/A</v>
      </c>
      <c r="D291" s="669" t="e">
        <f>IF($C$421=0,0,+$D$298*$C$414/$C$421)</f>
        <v>#N/A</v>
      </c>
      <c r="E291" s="670" t="e">
        <f t="shared" si="79"/>
        <v>#N/A</v>
      </c>
      <c r="F291" s="669" t="e">
        <f>IF($C$449=0,0,+$F$326*$C$414/$C$449)</f>
        <v>#N/A</v>
      </c>
      <c r="G291" s="669" t="e">
        <f>IF($C$421=0,0,+$G$298*$C$414/$C$421)</f>
        <v>#N/A</v>
      </c>
      <c r="H291" s="669"/>
      <c r="I291" s="669" t="e">
        <f>IF($C$421=0,0,+$I$298*$C$414/$C$421)</f>
        <v>#N/A</v>
      </c>
      <c r="J291" s="669" t="e">
        <f>IF($C$421=0,0,+$J$298*$C$414/$C$421)</f>
        <v>#N/A</v>
      </c>
      <c r="K291" s="669" t="e">
        <f>IF($C$421=0,0,+$K$298*$C$414/$C$421)</f>
        <v>#N/A</v>
      </c>
      <c r="L291" s="666">
        <f>'Data Entry - CA2'!M83</f>
        <v>0</v>
      </c>
      <c r="M291" s="670" t="e">
        <f t="shared" si="80"/>
        <v>#N/A</v>
      </c>
      <c r="N291" s="670" t="e">
        <f>IF($C$449=0,0,+$N$326*$C$414/$C$449)</f>
        <v>#N/A</v>
      </c>
      <c r="O291" s="669" t="e">
        <f>IF($C$449=0,0,+$O$326*$C$414/$C$449)</f>
        <v>#N/A</v>
      </c>
      <c r="P291" s="352" t="e">
        <f>IF($C$449=0,0,+$P$326*$C$414/$C$449)</f>
        <v>#N/A</v>
      </c>
      <c r="Q291" s="352" t="e">
        <f>IF($C$421=0,0,+$Q$298*$C$414/$C$421)</f>
        <v>#N/A</v>
      </c>
      <c r="R291" s="667" t="e">
        <f t="shared" si="81"/>
        <v>#N/A</v>
      </c>
      <c r="S291" s="667" t="e">
        <f>IF($C$449=0,0,+$S$326*$C$414/$C$449)</f>
        <v>#N/A</v>
      </c>
      <c r="T291" s="667" t="e">
        <f>IF($C$449=0,0,+$T$326*$C$414/$C$449)</f>
        <v>#N/A</v>
      </c>
      <c r="U291" s="352" t="e">
        <f>IF($C$449=0,0,+$U$326*$C$414/$C$449)</f>
        <v>#N/A</v>
      </c>
      <c r="V291" s="159">
        <v>84</v>
      </c>
      <c r="W291" s="100"/>
      <c r="X291" s="100"/>
      <c r="Y291" s="100"/>
      <c r="Z291" s="100"/>
      <c r="AA291" s="100"/>
      <c r="AB291" s="100"/>
      <c r="AC291" s="100"/>
      <c r="AD291" s="100"/>
      <c r="AE291" s="100"/>
      <c r="AF291" s="100"/>
      <c r="AG291" s="100"/>
      <c r="AH291" s="100"/>
      <c r="AI291" s="100"/>
      <c r="AJ291" s="100"/>
      <c r="AK291" s="100"/>
      <c r="AL291" s="100"/>
      <c r="AM291" s="100"/>
      <c r="AN291" s="100"/>
    </row>
    <row r="292" spans="1:40">
      <c r="A292" s="99" t="s">
        <v>40</v>
      </c>
      <c r="B292" s="669" t="e">
        <f>IF($C$449=0,0,+$B$326*$C$415/$C$449)</f>
        <v>#N/A</v>
      </c>
      <c r="C292" s="669" t="e">
        <f>IF($C$421=0,0,+$C$298*$C$415/$C$421)</f>
        <v>#N/A</v>
      </c>
      <c r="D292" s="669" t="e">
        <f>IF($C$421=0,0,+$D$298*$C$415/$C$421)</f>
        <v>#N/A</v>
      </c>
      <c r="E292" s="670" t="e">
        <f t="shared" si="79"/>
        <v>#N/A</v>
      </c>
      <c r="F292" s="669" t="e">
        <f>IF($C$449=0,0,+$F$326*$C$415/$C$449)</f>
        <v>#N/A</v>
      </c>
      <c r="G292" s="669" t="e">
        <f>IF($C$421=0,0,+$G$298*$C$415/$C$421)</f>
        <v>#N/A</v>
      </c>
      <c r="H292" s="669"/>
      <c r="I292" s="669" t="e">
        <f>IF($C$421=0,0,+$I$298*$C$415/$C$421)</f>
        <v>#N/A</v>
      </c>
      <c r="J292" s="669" t="e">
        <f>IF($C$421=0,0,+$J$298*$C$415/$C$421)</f>
        <v>#N/A</v>
      </c>
      <c r="K292" s="669" t="e">
        <f>IF($C$421=0,0,+$K$298*$C$415/$C$421)</f>
        <v>#N/A</v>
      </c>
      <c r="L292" s="666">
        <f>'Data Entry - CA2'!M84</f>
        <v>0</v>
      </c>
      <c r="M292" s="670" t="e">
        <f t="shared" si="80"/>
        <v>#N/A</v>
      </c>
      <c r="N292" s="670" t="e">
        <f>IF($C$449=0,0,+$N$326*$C$415/$C$449)</f>
        <v>#N/A</v>
      </c>
      <c r="O292" s="669" t="e">
        <f>IF($C$449=0,0,+$O$326*$C$415/$C$449)</f>
        <v>#N/A</v>
      </c>
      <c r="P292" s="352" t="e">
        <f>IF($C$449=0,0,+$P$326*$C$415/$C$449)</f>
        <v>#N/A</v>
      </c>
      <c r="Q292" s="352" t="e">
        <f>IF($C$421=0,0,+$Q$298*$C$415/$C$421)</f>
        <v>#N/A</v>
      </c>
      <c r="R292" s="667" t="e">
        <f t="shared" si="81"/>
        <v>#N/A</v>
      </c>
      <c r="S292" s="667" t="e">
        <f>IF($C$449=0,0,+$S$326*$C$415/$C$449)</f>
        <v>#N/A</v>
      </c>
      <c r="T292" s="667" t="e">
        <f>IF($C$449=0,0,+$T$326*$C$415/$C$449)</f>
        <v>#N/A</v>
      </c>
      <c r="U292" s="352" t="e">
        <f>IF($C$449=0,0,+$U$326*$C$415/$C$449)</f>
        <v>#N/A</v>
      </c>
      <c r="V292" s="159">
        <v>85</v>
      </c>
      <c r="W292" s="100"/>
      <c r="X292" s="100"/>
      <c r="Y292" s="100"/>
      <c r="Z292" s="100"/>
      <c r="AA292" s="100"/>
      <c r="AB292" s="100"/>
      <c r="AC292" s="100"/>
      <c r="AD292" s="100"/>
      <c r="AE292" s="100"/>
      <c r="AF292" s="100"/>
      <c r="AG292" s="100"/>
      <c r="AH292" s="100"/>
      <c r="AI292" s="100"/>
      <c r="AJ292" s="100"/>
      <c r="AK292" s="100"/>
      <c r="AL292" s="100"/>
      <c r="AM292" s="100"/>
      <c r="AN292" s="100"/>
    </row>
    <row r="293" spans="1:40">
      <c r="A293" s="99" t="s">
        <v>41</v>
      </c>
      <c r="B293" s="669" t="e">
        <f>IF($C$449=0,0,+$B$326*$C$416/$C$449)</f>
        <v>#N/A</v>
      </c>
      <c r="C293" s="669" t="e">
        <f>IF($C$421=0,0,+$C$298*$C$416/$C$421)</f>
        <v>#N/A</v>
      </c>
      <c r="D293" s="669" t="e">
        <f>IF($C$421=0,0,+$D$298*$C$416/$C$421)</f>
        <v>#N/A</v>
      </c>
      <c r="E293" s="670" t="e">
        <f t="shared" si="79"/>
        <v>#N/A</v>
      </c>
      <c r="F293" s="669" t="e">
        <f>IF($C$449=0,0,+$F$326*$C$416/$C$449)</f>
        <v>#N/A</v>
      </c>
      <c r="G293" s="669" t="e">
        <f>IF($C$421=0,0,+$G$298*$C$416/$C$421)</f>
        <v>#N/A</v>
      </c>
      <c r="H293" s="669"/>
      <c r="I293" s="669" t="e">
        <f>IF($C$421=0,0,+$I$298*$C$416/$C$421)</f>
        <v>#N/A</v>
      </c>
      <c r="J293" s="669" t="e">
        <f>IF($C$421=0,0,+$J$298*$C$416/$C$421)</f>
        <v>#N/A</v>
      </c>
      <c r="K293" s="669" t="e">
        <f>IF($C$421=0,0,+$K$298*$C$416/$C$421)</f>
        <v>#N/A</v>
      </c>
      <c r="L293" s="666">
        <f>'Data Entry - CA2'!M85</f>
        <v>0</v>
      </c>
      <c r="M293" s="670" t="e">
        <f t="shared" si="80"/>
        <v>#N/A</v>
      </c>
      <c r="N293" s="670" t="e">
        <f>IF($C$449=0,0,+$N$326*$C$416/$C$449)</f>
        <v>#N/A</v>
      </c>
      <c r="O293" s="669" t="e">
        <f>IF($C$449=0,0,+$O$326*$C$416/$C$449)</f>
        <v>#N/A</v>
      </c>
      <c r="P293" s="352" t="e">
        <f>IF($C$449=0,0,+$P$326*$C$416/$C$449)</f>
        <v>#N/A</v>
      </c>
      <c r="Q293" s="352" t="e">
        <f>IF($C$421=0,0,+$Q$298*$C$416/$C$421)</f>
        <v>#N/A</v>
      </c>
      <c r="R293" s="667" t="e">
        <f t="shared" si="81"/>
        <v>#N/A</v>
      </c>
      <c r="S293" s="667" t="e">
        <f>IF($C$449=0,0,+$S$326*$C$416/$C$449)</f>
        <v>#N/A</v>
      </c>
      <c r="T293" s="667" t="e">
        <f>IF($C$449=0,0,+$T$326*$C$416/$C$449)</f>
        <v>#N/A</v>
      </c>
      <c r="U293" s="352" t="e">
        <f>IF($C$449=0,0,+$U$326*$C$416/$C$449)</f>
        <v>#N/A</v>
      </c>
      <c r="V293" s="159">
        <v>86</v>
      </c>
      <c r="W293" s="100"/>
      <c r="X293" s="100"/>
      <c r="Y293" s="100"/>
      <c r="Z293" s="100"/>
      <c r="AA293" s="100"/>
      <c r="AB293" s="100"/>
      <c r="AC293" s="100"/>
      <c r="AD293" s="100"/>
      <c r="AE293" s="100"/>
      <c r="AF293" s="100"/>
      <c r="AG293" s="100"/>
      <c r="AH293" s="100"/>
      <c r="AI293" s="100"/>
      <c r="AJ293" s="100"/>
      <c r="AK293" s="100"/>
      <c r="AL293" s="100"/>
      <c r="AM293" s="100"/>
      <c r="AN293" s="100"/>
    </row>
    <row r="294" spans="1:40">
      <c r="A294" s="99" t="s">
        <v>130</v>
      </c>
      <c r="B294" s="669" t="e">
        <f>IF($C$449=0,0,+$B$326*$C$417/$C$449)</f>
        <v>#N/A</v>
      </c>
      <c r="C294" s="669" t="e">
        <f>IF($C$421=0,0,+$C$298*$C$417/$C$421)</f>
        <v>#N/A</v>
      </c>
      <c r="D294" s="669" t="e">
        <f>IF($C$421=0,0,+$D$298*$C$417/$C$421)</f>
        <v>#N/A</v>
      </c>
      <c r="E294" s="670" t="e">
        <f t="shared" si="79"/>
        <v>#N/A</v>
      </c>
      <c r="F294" s="669" t="e">
        <f>IF($C$449=0,0,+$F$326*$C$417/$C$449)</f>
        <v>#N/A</v>
      </c>
      <c r="G294" s="669" t="e">
        <f>IF($C$421=0,0,+$G$298*$C$417/$C$421)</f>
        <v>#N/A</v>
      </c>
      <c r="H294" s="669"/>
      <c r="I294" s="669" t="e">
        <f>IF($C$421=0,0,+$I$298*$C$417/$C$421)</f>
        <v>#N/A</v>
      </c>
      <c r="J294" s="669" t="e">
        <f>IF($C$421=0,0,+$J$298*$C$417/$C$421)</f>
        <v>#N/A</v>
      </c>
      <c r="K294" s="669" t="e">
        <f>IF($C$421=0,0,+$K$298*$C$417/$C$421)</f>
        <v>#N/A</v>
      </c>
      <c r="L294" s="666">
        <f>'Data Entry - CA2'!M86</f>
        <v>0</v>
      </c>
      <c r="M294" s="670" t="e">
        <f t="shared" si="80"/>
        <v>#N/A</v>
      </c>
      <c r="N294" s="670" t="e">
        <f>IF($C$449=0,0,+$N$326*$C$417/$C$449)</f>
        <v>#N/A</v>
      </c>
      <c r="O294" s="669" t="e">
        <f>IF($C$449=0,0,+$O$326*$C$417/$C$449)</f>
        <v>#N/A</v>
      </c>
      <c r="P294" s="352" t="e">
        <f>IF($C$449=0,0,+$P$326*$C$417/$C$449)</f>
        <v>#N/A</v>
      </c>
      <c r="Q294" s="352" t="e">
        <f>IF($C$421=0,0,+$Q$298*$C$417/$C$421)</f>
        <v>#N/A</v>
      </c>
      <c r="R294" s="667" t="e">
        <f t="shared" si="81"/>
        <v>#N/A</v>
      </c>
      <c r="S294" s="667" t="e">
        <f>IF($C$449=0,0,+$S$326*$C$417/$C$449)</f>
        <v>#N/A</v>
      </c>
      <c r="T294" s="667" t="e">
        <f>IF($C$449=0,0,+$T$326*$C$417/$C$449)</f>
        <v>#N/A</v>
      </c>
      <c r="U294" s="352" t="e">
        <f>IF($C$449=0,0,+$U$326*$C$417/$C$449)</f>
        <v>#N/A</v>
      </c>
      <c r="V294" s="159">
        <v>87</v>
      </c>
      <c r="W294" s="100"/>
      <c r="X294" s="100"/>
      <c r="Y294" s="100"/>
      <c r="Z294" s="100"/>
      <c r="AA294" s="100"/>
      <c r="AB294" s="100"/>
      <c r="AC294" s="100"/>
      <c r="AD294" s="100"/>
      <c r="AE294" s="100"/>
      <c r="AF294" s="100"/>
      <c r="AG294" s="100"/>
      <c r="AH294" s="100"/>
      <c r="AI294" s="100"/>
      <c r="AJ294" s="100"/>
      <c r="AK294" s="100"/>
      <c r="AL294" s="100"/>
      <c r="AM294" s="100"/>
      <c r="AN294" s="100"/>
    </row>
    <row r="295" spans="1:40">
      <c r="A295" s="99" t="s">
        <v>131</v>
      </c>
      <c r="B295" s="669" t="e">
        <f>IF($C$449=0,0,+$B$326*$C$418/$C$449)</f>
        <v>#N/A</v>
      </c>
      <c r="C295" s="669" t="e">
        <f>IF($C$421=0,0,+$C$298*$C$418/$C$421)</f>
        <v>#N/A</v>
      </c>
      <c r="D295" s="669" t="e">
        <f>IF($C$421=0,0,+$D$298*$C$418/$C$421)</f>
        <v>#N/A</v>
      </c>
      <c r="E295" s="670" t="e">
        <f t="shared" si="79"/>
        <v>#N/A</v>
      </c>
      <c r="F295" s="669" t="e">
        <f>IF($C$449=0,0,+$F$326*$C$418/$C$449)</f>
        <v>#N/A</v>
      </c>
      <c r="G295" s="669" t="e">
        <f>IF($C$421=0,0,+$G$298*$C$418/$C$421)</f>
        <v>#N/A</v>
      </c>
      <c r="H295" s="669"/>
      <c r="I295" s="669" t="e">
        <f>IF($C$421=0,0,+$I$298*$C$418/$C$421)</f>
        <v>#N/A</v>
      </c>
      <c r="J295" s="669" t="e">
        <f>IF($C$421=0,0,+$J$298*$C$418/$C$421)</f>
        <v>#N/A</v>
      </c>
      <c r="K295" s="669" t="e">
        <f>IF($C$421=0,0,+$K$298*$C$418/$C$421)</f>
        <v>#N/A</v>
      </c>
      <c r="L295" s="666">
        <f>'Data Entry - CA2'!M87</f>
        <v>0</v>
      </c>
      <c r="M295" s="670" t="e">
        <f t="shared" si="80"/>
        <v>#N/A</v>
      </c>
      <c r="N295" s="670" t="e">
        <f>IF($C$449=0,0,+$N$326*$C$418/$C$449)</f>
        <v>#N/A</v>
      </c>
      <c r="O295" s="669" t="e">
        <f>IF($C$449=0,0,+$O$326*$C$418/$C$449)</f>
        <v>#N/A</v>
      </c>
      <c r="P295" s="352" t="e">
        <f>IF($C$449=0,0,+$P$326*$C$418/$C$449)</f>
        <v>#N/A</v>
      </c>
      <c r="Q295" s="352" t="e">
        <f>IF($C$421=0,0,+$Q$298*$C$418/$C$421)</f>
        <v>#N/A</v>
      </c>
      <c r="R295" s="667" t="e">
        <f t="shared" si="81"/>
        <v>#N/A</v>
      </c>
      <c r="S295" s="667" t="e">
        <f>IF($C$449=0,0,+$S$326*$C$418/$C$449)</f>
        <v>#N/A</v>
      </c>
      <c r="T295" s="667" t="e">
        <f>IF($C$449=0,0,+$T$326*$C$418/$C$449)</f>
        <v>#N/A</v>
      </c>
      <c r="U295" s="352" t="e">
        <f>IF($C$449=0,0,+$U$326*$C$418/$C$449)</f>
        <v>#N/A</v>
      </c>
      <c r="V295" s="159">
        <v>88</v>
      </c>
      <c r="W295" s="100"/>
      <c r="X295" s="100"/>
      <c r="Y295" s="100"/>
      <c r="Z295" s="100"/>
      <c r="AA295" s="100"/>
      <c r="AB295" s="100"/>
      <c r="AC295" s="100"/>
      <c r="AD295" s="100"/>
      <c r="AE295" s="100"/>
      <c r="AF295" s="100"/>
      <c r="AG295" s="100"/>
      <c r="AH295" s="100"/>
      <c r="AI295" s="100"/>
      <c r="AJ295" s="100"/>
      <c r="AK295" s="100"/>
      <c r="AL295" s="100"/>
      <c r="AM295" s="100"/>
      <c r="AN295" s="100"/>
    </row>
    <row r="296" spans="1:40">
      <c r="A296" s="99" t="s">
        <v>44</v>
      </c>
      <c r="B296" s="669" t="e">
        <f>IF($C$449=0,0,+$B$326*$C$419/$C$449)</f>
        <v>#N/A</v>
      </c>
      <c r="C296" s="669" t="e">
        <f>IF($C$421=0,0,+$C$298*$C$419/$C$421)</f>
        <v>#N/A</v>
      </c>
      <c r="D296" s="669" t="e">
        <f>IF($C$421=0,0,+$D$298*$C$419/$C$421)</f>
        <v>#N/A</v>
      </c>
      <c r="E296" s="670" t="e">
        <f t="shared" si="79"/>
        <v>#N/A</v>
      </c>
      <c r="F296" s="669" t="e">
        <f>IF($C$449=0,0,+$F$326*$C$419/$C$449)</f>
        <v>#N/A</v>
      </c>
      <c r="G296" s="669" t="e">
        <f>IF($C$421=0,0,+$G$298*$C$419/$C$421)</f>
        <v>#N/A</v>
      </c>
      <c r="H296" s="669"/>
      <c r="I296" s="669" t="e">
        <f>IF($C$421=0,0,+$I$298*$C$419/$C$421)</f>
        <v>#N/A</v>
      </c>
      <c r="J296" s="669" t="e">
        <f>IF($C$421=0,0,+$J$298*$C$419/$C$421)</f>
        <v>#N/A</v>
      </c>
      <c r="K296" s="669" t="e">
        <f>IF($C$421=0,0,+$K$298*$C$419/$C$421)</f>
        <v>#N/A</v>
      </c>
      <c r="L296" s="666">
        <f>'Data Entry - CA2'!M88</f>
        <v>0</v>
      </c>
      <c r="M296" s="670" t="e">
        <f t="shared" si="80"/>
        <v>#N/A</v>
      </c>
      <c r="N296" s="670" t="e">
        <f>IF($C$449=0,0,+$N$326*$C$419/$C$449)</f>
        <v>#N/A</v>
      </c>
      <c r="O296" s="669" t="e">
        <f>IF($C$449=0,0,+$O$326*$C$419/$C$449)</f>
        <v>#N/A</v>
      </c>
      <c r="P296" s="352" t="e">
        <f>IF($C$449=0,0,+$P$326*$C$419/$C$449)</f>
        <v>#N/A</v>
      </c>
      <c r="Q296" s="352" t="e">
        <f>IF($C$421=0,0,+$Q$298*$C$419/$C$421)</f>
        <v>#N/A</v>
      </c>
      <c r="R296" s="667" t="e">
        <f t="shared" si="81"/>
        <v>#N/A</v>
      </c>
      <c r="S296" s="667" t="e">
        <f>IF($C$449=0,0,+$S$326*$C$419/$C$449)</f>
        <v>#N/A</v>
      </c>
      <c r="T296" s="667" t="e">
        <f>IF($C$449=0,0,+$T$326*$C$419/$C$449)</f>
        <v>#N/A</v>
      </c>
      <c r="U296" s="352" t="e">
        <f>IF($C$449=0,0,+$U$326*$C$419/$C$449)</f>
        <v>#N/A</v>
      </c>
      <c r="V296" s="159">
        <v>89</v>
      </c>
      <c r="W296" s="100"/>
      <c r="X296" s="100"/>
      <c r="Y296" s="100"/>
      <c r="Z296" s="100"/>
      <c r="AA296" s="100"/>
      <c r="AB296" s="100"/>
      <c r="AC296" s="100"/>
      <c r="AD296" s="100"/>
      <c r="AE296" s="100"/>
      <c r="AF296" s="100"/>
      <c r="AG296" s="100"/>
      <c r="AH296" s="100"/>
      <c r="AI296" s="100"/>
      <c r="AJ296" s="100"/>
      <c r="AK296" s="100"/>
      <c r="AL296" s="100"/>
      <c r="AM296" s="100"/>
      <c r="AN296" s="100"/>
    </row>
    <row r="297" spans="1:40" ht="15.75">
      <c r="A297" s="103"/>
      <c r="B297" s="788"/>
      <c r="C297" s="673"/>
      <c r="D297" s="673"/>
      <c r="E297" s="673"/>
      <c r="F297" s="788"/>
      <c r="G297" s="788"/>
      <c r="H297" s="788"/>
      <c r="I297" s="700"/>
      <c r="J297" s="700"/>
      <c r="K297" s="700"/>
      <c r="L297" s="789" t="s">
        <v>141</v>
      </c>
      <c r="M297" s="788"/>
      <c r="N297" s="788"/>
      <c r="O297" s="788"/>
      <c r="P297" s="672"/>
      <c r="Q297" s="674"/>
      <c r="R297" s="674"/>
      <c r="S297" s="674"/>
      <c r="T297" s="674"/>
      <c r="U297" s="672"/>
      <c r="V297" s="159">
        <v>90</v>
      </c>
      <c r="W297" s="100"/>
      <c r="X297" s="100"/>
      <c r="Y297" s="100"/>
      <c r="Z297" s="100"/>
      <c r="AA297" s="100"/>
      <c r="AB297" s="100"/>
      <c r="AC297" s="100"/>
      <c r="AD297" s="100"/>
      <c r="AE297" s="100"/>
      <c r="AF297" s="100"/>
      <c r="AG297" s="100"/>
      <c r="AH297" s="100"/>
      <c r="AI297" s="100"/>
      <c r="AJ297" s="100"/>
      <c r="AK297" s="100"/>
      <c r="AL297" s="100"/>
      <c r="AM297" s="100"/>
      <c r="AN297" s="100"/>
    </row>
    <row r="298" spans="1:40" ht="15.75">
      <c r="A298" s="892" t="s">
        <v>45</v>
      </c>
      <c r="B298" s="884" t="e">
        <f>SUM(B290:B296)</f>
        <v>#N/A</v>
      </c>
      <c r="C298" s="884" t="e">
        <f>IF($F$449=0,0,+$C$326*$F$421/$F$449)</f>
        <v>#N/A</v>
      </c>
      <c r="D298" s="884" t="e">
        <f>$D$326*$G$421</f>
        <v>#N/A</v>
      </c>
      <c r="E298" s="884" t="e">
        <f>SUM(E290:E296)</f>
        <v>#N/A</v>
      </c>
      <c r="F298" s="884" t="e">
        <f>SUM(F290:F296)</f>
        <v>#N/A</v>
      </c>
      <c r="G298" s="885" t="e">
        <f>IF($D$449=0,0,+$G$326*$D$421/$D$449)</f>
        <v>#N/A</v>
      </c>
      <c r="H298" s="885"/>
      <c r="I298" s="885" t="e">
        <f>IF($D$449=0,0,+$I$326*$D$421/($D$449-$D$425))</f>
        <v>#N/A</v>
      </c>
      <c r="J298" s="885" t="e">
        <f>IF($C$449=0,0,+$J$326*D421/($D$449-$D$425))</f>
        <v>#N/A</v>
      </c>
      <c r="K298" s="885" t="e">
        <f>IF($E$449=0,0,+$K$326*$E$421/$E$449)</f>
        <v>#N/A</v>
      </c>
      <c r="L298" s="898">
        <f>SUM(L290:L296)</f>
        <v>0</v>
      </c>
      <c r="M298" s="884" t="e">
        <f>SUM(M290:M296)</f>
        <v>#N/A</v>
      </c>
      <c r="N298" s="884" t="e">
        <f>SUM(N290:N296)</f>
        <v>#N/A</v>
      </c>
      <c r="O298" s="884" t="e">
        <f>SUM(O290:O296)</f>
        <v>#N/A</v>
      </c>
      <c r="P298" s="887" t="e">
        <f>SUM(P290:P296)</f>
        <v>#N/A</v>
      </c>
      <c r="Q298" s="888" t="e">
        <f>IF($F$449=0,0,+$Q$326*$F$421/$F$449)</f>
        <v>#N/A</v>
      </c>
      <c r="R298" s="887" t="e">
        <f>SUM(R290:R296)</f>
        <v>#N/A</v>
      </c>
      <c r="S298" s="887" t="e">
        <f>SUM(S290:S296)</f>
        <v>#N/A</v>
      </c>
      <c r="T298" s="887" t="e">
        <f>SUM(T290:T296)</f>
        <v>#N/A</v>
      </c>
      <c r="U298" s="887" t="e">
        <f>SUM(U290:U296)</f>
        <v>#N/A</v>
      </c>
      <c r="V298" s="159">
        <v>91</v>
      </c>
      <c r="W298" s="100"/>
      <c r="X298" s="100"/>
      <c r="Y298" s="100"/>
      <c r="Z298" s="100"/>
      <c r="AA298" s="100"/>
      <c r="AB298" s="100"/>
      <c r="AC298" s="100"/>
      <c r="AD298" s="100"/>
      <c r="AE298" s="100"/>
      <c r="AF298" s="100"/>
      <c r="AG298" s="100"/>
      <c r="AH298" s="100"/>
      <c r="AI298" s="100"/>
      <c r="AJ298" s="100"/>
      <c r="AK298" s="100"/>
      <c r="AL298" s="100"/>
      <c r="AM298" s="100"/>
      <c r="AN298" s="100"/>
    </row>
    <row r="299" spans="1:40" ht="15.75">
      <c r="A299" s="103"/>
      <c r="B299" s="366"/>
      <c r="C299" s="663"/>
      <c r="D299" s="663"/>
      <c r="E299" s="663"/>
      <c r="F299" s="366"/>
      <c r="G299" s="366"/>
      <c r="H299" s="366"/>
      <c r="I299" s="669"/>
      <c r="J299" s="669"/>
      <c r="K299" s="669"/>
      <c r="L299" s="371"/>
      <c r="M299" s="366"/>
      <c r="N299" s="366"/>
      <c r="O299" s="366"/>
      <c r="P299" s="336"/>
      <c r="Q299" s="664"/>
      <c r="R299" s="664"/>
      <c r="S299" s="664"/>
      <c r="T299" s="664"/>
      <c r="U299" s="336"/>
      <c r="V299" s="159">
        <v>92</v>
      </c>
      <c r="W299" s="100"/>
      <c r="X299" s="100"/>
      <c r="Y299" s="100"/>
      <c r="Z299" s="100"/>
      <c r="AA299" s="100"/>
      <c r="AB299" s="100"/>
      <c r="AC299" s="100"/>
      <c r="AD299" s="100"/>
      <c r="AE299" s="100"/>
      <c r="AF299" s="100"/>
      <c r="AG299" s="100"/>
      <c r="AH299" s="100"/>
      <c r="AI299" s="100"/>
      <c r="AJ299" s="100"/>
      <c r="AK299" s="100"/>
      <c r="AL299" s="100"/>
      <c r="AM299" s="100"/>
      <c r="AN299" s="100"/>
    </row>
    <row r="300" spans="1:40" ht="15.75">
      <c r="A300" s="103" t="s">
        <v>46</v>
      </c>
      <c r="B300" s="366"/>
      <c r="C300" s="663"/>
      <c r="D300" s="663"/>
      <c r="E300" s="663"/>
      <c r="F300" s="366"/>
      <c r="G300" s="366"/>
      <c r="H300" s="366"/>
      <c r="I300" s="669"/>
      <c r="J300" s="669"/>
      <c r="K300" s="669"/>
      <c r="L300" s="371"/>
      <c r="M300" s="366"/>
      <c r="N300" s="366"/>
      <c r="O300" s="366"/>
      <c r="P300" s="336"/>
      <c r="Q300" s="664"/>
      <c r="R300" s="664"/>
      <c r="S300" s="664"/>
      <c r="T300" s="664"/>
      <c r="U300" s="336"/>
      <c r="V300" s="159">
        <v>93</v>
      </c>
      <c r="W300" s="100"/>
      <c r="X300" s="100"/>
      <c r="Y300" s="100"/>
      <c r="Z300" s="100"/>
      <c r="AA300" s="100"/>
      <c r="AB300" s="100"/>
      <c r="AC300" s="100"/>
      <c r="AD300" s="100"/>
      <c r="AE300" s="100"/>
      <c r="AF300" s="100"/>
      <c r="AG300" s="100"/>
      <c r="AH300" s="100"/>
      <c r="AI300" s="100"/>
      <c r="AJ300" s="100"/>
      <c r="AK300" s="100"/>
      <c r="AL300" s="100"/>
      <c r="AM300" s="100"/>
      <c r="AN300" s="100"/>
    </row>
    <row r="301" spans="1:40" ht="15.75">
      <c r="A301" s="103"/>
      <c r="B301" s="788"/>
      <c r="C301" s="673"/>
      <c r="D301" s="673"/>
      <c r="E301" s="673"/>
      <c r="F301" s="788"/>
      <c r="G301" s="788"/>
      <c r="H301" s="788"/>
      <c r="I301" s="790"/>
      <c r="J301" s="790"/>
      <c r="K301" s="790"/>
      <c r="L301" s="791"/>
      <c r="M301" s="788"/>
      <c r="N301" s="788"/>
      <c r="O301" s="792"/>
      <c r="P301" s="672"/>
      <c r="Q301" s="674"/>
      <c r="R301" s="674"/>
      <c r="S301" s="674"/>
      <c r="T301" s="674"/>
      <c r="U301" s="672"/>
      <c r="V301" s="159">
        <v>94</v>
      </c>
      <c r="W301" s="100"/>
      <c r="X301" s="100"/>
      <c r="Y301" s="100"/>
      <c r="Z301" s="100"/>
      <c r="AA301" s="100"/>
      <c r="AB301" s="100"/>
      <c r="AC301" s="100"/>
      <c r="AD301" s="100"/>
      <c r="AE301" s="100"/>
      <c r="AF301" s="100"/>
      <c r="AG301" s="100"/>
      <c r="AH301" s="100"/>
      <c r="AI301" s="100"/>
      <c r="AJ301" s="100"/>
      <c r="AK301" s="100"/>
      <c r="AL301" s="100"/>
      <c r="AM301" s="100"/>
      <c r="AN301" s="100"/>
    </row>
    <row r="302" spans="1:40" ht="15.75">
      <c r="A302" s="892" t="s">
        <v>48</v>
      </c>
      <c r="B302" s="884" t="e">
        <f>IF($C$449=0,0,+$B$326*$C$425/$C$449)</f>
        <v>#N/A</v>
      </c>
      <c r="C302" s="884" t="e">
        <f>IF($F$449=0,0,+$C$326*$F$425/$F$449)</f>
        <v>#N/A</v>
      </c>
      <c r="D302" s="884" t="e">
        <f>$D$326*$G$425</f>
        <v>#N/A</v>
      </c>
      <c r="E302" s="884" t="e">
        <f>SUM(B302:D302)</f>
        <v>#N/A</v>
      </c>
      <c r="F302" s="884" t="e">
        <f>IF($C$449=0,0,+$F$326*$C$425/$C$449)</f>
        <v>#N/A</v>
      </c>
      <c r="G302" s="885" t="e">
        <f>IF($D$449=0,0,+$G$326*$D$425/$D$449)</f>
        <v>#N/A</v>
      </c>
      <c r="H302" s="885"/>
      <c r="I302" s="899" t="s">
        <v>161</v>
      </c>
      <c r="J302" s="899" t="s">
        <v>161</v>
      </c>
      <c r="K302" s="885" t="e">
        <f>IF($E$449=0,0,+$K$326*$E$425/$E$449)</f>
        <v>#N/A</v>
      </c>
      <c r="L302" s="895">
        <f>'Data Entry - CA2'!M93</f>
        <v>0</v>
      </c>
      <c r="M302" s="884" t="e">
        <f>SUM(F302:L302)</f>
        <v>#N/A</v>
      </c>
      <c r="N302" s="884" t="e">
        <f>IF($C$449=0,0,+$N$326*$C$425/$C$449)</f>
        <v>#N/A</v>
      </c>
      <c r="O302" s="884" t="e">
        <f>IF($C$449=0,0,+$O$326*$C$425/$C$449)</f>
        <v>#N/A</v>
      </c>
      <c r="P302" s="887" t="e">
        <f>IF($C$449=0,0,+$P$326*$C$425/$C$449)</f>
        <v>#N/A</v>
      </c>
      <c r="Q302" s="888" t="e">
        <f>IF($F$449=0,0,+$Q$326*$F$425/$F$449)</f>
        <v>#N/A</v>
      </c>
      <c r="R302" s="887" t="e">
        <f>SUM(P302:Q302)</f>
        <v>#N/A</v>
      </c>
      <c r="S302" s="887" t="e">
        <f>IF($C$449=0,0,+$S$326*$C$425/$C$449)</f>
        <v>#N/A</v>
      </c>
      <c r="T302" s="887" t="e">
        <f>IF($C$449=0,0,+$T$326*$C$425/$C$449)</f>
        <v>#N/A</v>
      </c>
      <c r="U302" s="887" t="e">
        <f>IF($C$449=0,0,+$U$326*$C$425/$C$449)</f>
        <v>#N/A</v>
      </c>
      <c r="V302" s="159">
        <v>95</v>
      </c>
      <c r="W302" s="100"/>
      <c r="X302" s="100"/>
      <c r="Y302" s="100"/>
      <c r="Z302" s="100"/>
      <c r="AA302" s="100"/>
      <c r="AB302" s="100"/>
      <c r="AC302" s="100"/>
      <c r="AD302" s="100"/>
      <c r="AE302" s="100"/>
      <c r="AF302" s="100"/>
      <c r="AG302" s="100"/>
      <c r="AH302" s="100"/>
      <c r="AI302" s="100"/>
      <c r="AJ302" s="100"/>
      <c r="AK302" s="100"/>
      <c r="AL302" s="100"/>
      <c r="AM302" s="100"/>
      <c r="AN302" s="100"/>
    </row>
    <row r="303" spans="1:40" ht="15.75">
      <c r="A303" s="103"/>
      <c r="B303" s="366"/>
      <c r="C303" s="663"/>
      <c r="D303" s="663"/>
      <c r="E303" s="663"/>
      <c r="F303" s="366"/>
      <c r="G303" s="366"/>
      <c r="H303" s="366"/>
      <c r="I303" s="375"/>
      <c r="J303" s="375"/>
      <c r="K303" s="375"/>
      <c r="L303" s="373"/>
      <c r="M303" s="366"/>
      <c r="N303" s="366"/>
      <c r="O303" s="794"/>
      <c r="P303" s="336"/>
      <c r="Q303" s="664"/>
      <c r="R303" s="664"/>
      <c r="S303" s="664"/>
      <c r="T303" s="664"/>
      <c r="U303" s="336"/>
      <c r="V303" s="159">
        <v>96</v>
      </c>
      <c r="W303" s="100"/>
      <c r="X303" s="100"/>
      <c r="Y303" s="100"/>
      <c r="Z303" s="100"/>
      <c r="AA303" s="100"/>
      <c r="AB303" s="100"/>
      <c r="AC303" s="100"/>
      <c r="AD303" s="100"/>
      <c r="AE303" s="100"/>
      <c r="AF303" s="100"/>
      <c r="AG303" s="100"/>
      <c r="AH303" s="100"/>
      <c r="AI303" s="100"/>
      <c r="AJ303" s="100"/>
      <c r="AK303" s="100"/>
      <c r="AL303" s="100"/>
      <c r="AM303" s="100"/>
      <c r="AN303" s="100"/>
    </row>
    <row r="304" spans="1:40" ht="15.75">
      <c r="A304" s="103" t="s">
        <v>49</v>
      </c>
      <c r="B304" s="366"/>
      <c r="C304" s="663"/>
      <c r="D304" s="663"/>
      <c r="E304" s="663"/>
      <c r="F304" s="366"/>
      <c r="G304" s="366"/>
      <c r="H304" s="366"/>
      <c r="I304" s="375"/>
      <c r="J304" s="375"/>
      <c r="K304" s="375"/>
      <c r="L304" s="373"/>
      <c r="M304" s="366"/>
      <c r="N304" s="366"/>
      <c r="O304" s="794"/>
      <c r="P304" s="336"/>
      <c r="Q304" s="664"/>
      <c r="R304" s="664"/>
      <c r="S304" s="664"/>
      <c r="T304" s="664"/>
      <c r="U304" s="336"/>
      <c r="V304" s="159">
        <v>97</v>
      </c>
      <c r="W304" s="100"/>
      <c r="X304" s="100"/>
      <c r="Y304" s="100"/>
      <c r="Z304" s="100"/>
      <c r="AA304" s="100"/>
      <c r="AB304" s="100"/>
      <c r="AC304" s="100"/>
      <c r="AD304" s="100"/>
      <c r="AE304" s="100"/>
      <c r="AF304" s="100"/>
      <c r="AG304" s="100"/>
      <c r="AH304" s="100"/>
      <c r="AI304" s="100"/>
      <c r="AJ304" s="100"/>
      <c r="AK304" s="100"/>
      <c r="AL304" s="100"/>
      <c r="AM304" s="100"/>
      <c r="AN304" s="100"/>
    </row>
    <row r="305" spans="1:40" ht="15.75">
      <c r="A305" s="99" t="s">
        <v>50</v>
      </c>
      <c r="B305" s="669" t="e">
        <f>IF($C$449=0,0,+$B$326*$C$428/$C$449)</f>
        <v>#N/A</v>
      </c>
      <c r="C305" s="669" t="e">
        <f>IF($C$431=0,0,+$C$308*$C$428/$C$431)</f>
        <v>#N/A</v>
      </c>
      <c r="D305" s="669" t="e">
        <f>IF($C$431=0,0,+$D$308*$C$428/$C$431)</f>
        <v>#N/A</v>
      </c>
      <c r="E305" s="670" t="e">
        <f>SUM(B305:D305)</f>
        <v>#N/A</v>
      </c>
      <c r="F305" s="669" t="e">
        <f>IF($C$449=0,0,+$F$326*$C$428/$C$449)</f>
        <v>#N/A</v>
      </c>
      <c r="G305" s="669" t="e">
        <f>IF($C$431=0,0,+$G$308*$C$428/$C$431)</f>
        <v>#N/A</v>
      </c>
      <c r="H305" s="366"/>
      <c r="I305" s="669" t="e">
        <f>IF($C$431=0,0,+$I$308*$C$428/$C$431)</f>
        <v>#N/A</v>
      </c>
      <c r="J305" s="669" t="e">
        <f>IF($C$431=0,0,+$J$308*$C$428/$C$431)</f>
        <v>#N/A</v>
      </c>
      <c r="K305" s="669" t="e">
        <f>IF($C$431=0,0,+$K$308*$C$428/$C$431)</f>
        <v>#N/A</v>
      </c>
      <c r="L305" s="666">
        <f>'Data Entry - CA2'!M98</f>
        <v>0</v>
      </c>
      <c r="M305" s="670" t="e">
        <f>SUM(F305:L305)</f>
        <v>#N/A</v>
      </c>
      <c r="N305" s="670" t="e">
        <f>IF($C$449=0,0,+$N$326*$C$428/$C$449)</f>
        <v>#N/A</v>
      </c>
      <c r="O305" s="669" t="e">
        <f>IF($C$449=0,0,+$O$326*$C$428/$C$449)</f>
        <v>#N/A</v>
      </c>
      <c r="P305" s="352" t="e">
        <f>IF($C$449=0,0,+$P$326*$C$428/$C$449)</f>
        <v>#N/A</v>
      </c>
      <c r="Q305" s="352" t="e">
        <f>IF($C$431=0,0,+$Q$308*$C$428/$C$431)</f>
        <v>#N/A</v>
      </c>
      <c r="R305" s="667" t="e">
        <f>SUM(P305:Q305)</f>
        <v>#N/A</v>
      </c>
      <c r="S305" s="667" t="e">
        <f>IF($C$449=0,0,+$S$326*$C$428/$C$449)</f>
        <v>#N/A</v>
      </c>
      <c r="T305" s="667" t="e">
        <f>IF($C$449=0,0,+$T$326*$C$428/$C$449)</f>
        <v>#N/A</v>
      </c>
      <c r="U305" s="352" t="e">
        <f>IF($C$449=0,0,+$U$326*$C$428/$C$449)</f>
        <v>#N/A</v>
      </c>
      <c r="V305" s="159">
        <v>98</v>
      </c>
      <c r="W305" s="100"/>
      <c r="X305" s="100"/>
      <c r="Y305" s="100"/>
      <c r="Z305" s="100"/>
      <c r="AA305" s="100"/>
      <c r="AB305" s="100"/>
      <c r="AC305" s="100"/>
      <c r="AD305" s="100"/>
      <c r="AE305" s="100"/>
      <c r="AF305" s="100"/>
      <c r="AG305" s="100"/>
      <c r="AH305" s="100"/>
      <c r="AI305" s="100"/>
      <c r="AJ305" s="100"/>
      <c r="AK305" s="100"/>
      <c r="AL305" s="100"/>
      <c r="AM305" s="100"/>
      <c r="AN305" s="100"/>
    </row>
    <row r="306" spans="1:40" ht="15.75">
      <c r="A306" s="99" t="s">
        <v>51</v>
      </c>
      <c r="B306" s="836" t="e">
        <f>IF($C$449=0,0,+$B$326*$C$429/$C$449)</f>
        <v>#N/A</v>
      </c>
      <c r="C306" s="836" t="e">
        <f>IF($C$431=0,0,+$C$308*$C$429/$C$431)</f>
        <v>#N/A</v>
      </c>
      <c r="D306" s="836" t="e">
        <f>IF($C$431=0,0,+$D$308*$C$429/$C$431)</f>
        <v>#N/A</v>
      </c>
      <c r="E306" s="837" t="e">
        <f>SUM(B306:D306)</f>
        <v>#N/A</v>
      </c>
      <c r="F306" s="836" t="e">
        <f>IF($C$449=0,0,+$F$326*$C$429/$C$449)</f>
        <v>#N/A</v>
      </c>
      <c r="G306" s="836" t="e">
        <f>IF($C$431=0,0,+$G$308*$C$429/$C$431)</f>
        <v>#N/A</v>
      </c>
      <c r="H306" s="838"/>
      <c r="I306" s="836" t="e">
        <f>IF($C$431=0,0,+$I$308*$C$429/$C$431)</f>
        <v>#N/A</v>
      </c>
      <c r="J306" s="836" t="e">
        <f>IF($C$431=0,0,+$J$308*$C$429/$C$431)</f>
        <v>#N/A</v>
      </c>
      <c r="K306" s="836" t="e">
        <f>IF($C$431=0,0,+$K$308*$C$429/$C$431)</f>
        <v>#N/A</v>
      </c>
      <c r="L306" s="795">
        <f>'Data Entry - CA2'!M99</f>
        <v>0</v>
      </c>
      <c r="M306" s="837" t="e">
        <f>SUM(F306:L306)</f>
        <v>#N/A</v>
      </c>
      <c r="N306" s="837" t="e">
        <f>IF($C$449=0,0,+$N$326*$C$429/$C$449)</f>
        <v>#N/A</v>
      </c>
      <c r="O306" s="836" t="e">
        <f>IF($C$449=0,0,+$O$326*$C$429/$C$449)</f>
        <v>#N/A</v>
      </c>
      <c r="P306" s="839" t="e">
        <f>IF($C$449=0,0,+$P$326*$C$429/$C$449)</f>
        <v>#N/A</v>
      </c>
      <c r="Q306" s="839" t="e">
        <f>IF($C$431=0,0,+$Q$308*$C$429/$C$431)</f>
        <v>#N/A</v>
      </c>
      <c r="R306" s="840" t="e">
        <f>SUM(P306:Q306)</f>
        <v>#N/A</v>
      </c>
      <c r="S306" s="840" t="e">
        <f>IF($C$449=0,0,+$S$326*$C$429/$C$449)</f>
        <v>#N/A</v>
      </c>
      <c r="T306" s="840" t="e">
        <f>IF($C$449=0,0,+$T$326*$C$429/$C$449)</f>
        <v>#N/A</v>
      </c>
      <c r="U306" s="839" t="e">
        <f>IF($C$449=0,0,+$U$326*$C$429/$C$449)</f>
        <v>#N/A</v>
      </c>
      <c r="V306" s="159">
        <v>99</v>
      </c>
      <c r="W306" s="100"/>
      <c r="X306" s="100"/>
      <c r="Y306" s="100"/>
      <c r="Z306" s="100"/>
      <c r="AA306" s="100"/>
      <c r="AB306" s="100"/>
      <c r="AC306" s="100"/>
      <c r="AD306" s="100"/>
      <c r="AE306" s="100"/>
      <c r="AF306" s="100"/>
      <c r="AG306" s="100"/>
      <c r="AH306" s="100"/>
      <c r="AI306" s="100"/>
      <c r="AJ306" s="100"/>
      <c r="AK306" s="100"/>
      <c r="AL306" s="100"/>
      <c r="AM306" s="100"/>
      <c r="AN306" s="100"/>
    </row>
    <row r="307" spans="1:40" ht="15.75">
      <c r="A307" s="99"/>
      <c r="B307" s="669"/>
      <c r="C307" s="669"/>
      <c r="D307" s="669"/>
      <c r="E307" s="670"/>
      <c r="F307" s="669"/>
      <c r="G307" s="669"/>
      <c r="H307" s="366"/>
      <c r="I307" s="669"/>
      <c r="J307" s="669"/>
      <c r="K307" s="669"/>
      <c r="L307" s="374"/>
      <c r="M307" s="670"/>
      <c r="N307" s="670"/>
      <c r="O307" s="669"/>
      <c r="P307" s="352"/>
      <c r="Q307" s="352"/>
      <c r="R307" s="667"/>
      <c r="S307" s="667"/>
      <c r="T307" s="667"/>
      <c r="U307" s="352"/>
      <c r="V307" s="159">
        <v>100</v>
      </c>
      <c r="W307" s="100"/>
      <c r="X307" s="100"/>
      <c r="Y307" s="100"/>
      <c r="Z307" s="100"/>
      <c r="AA307" s="100"/>
      <c r="AB307" s="100"/>
      <c r="AC307" s="100"/>
      <c r="AD307" s="100"/>
      <c r="AE307" s="100"/>
      <c r="AF307" s="100"/>
      <c r="AG307" s="100"/>
      <c r="AH307" s="100"/>
      <c r="AI307" s="100"/>
      <c r="AJ307" s="100"/>
      <c r="AK307" s="100"/>
      <c r="AL307" s="100"/>
      <c r="AM307" s="100"/>
      <c r="AN307" s="100"/>
    </row>
    <row r="308" spans="1:40" ht="15.75">
      <c r="A308" s="900" t="s">
        <v>52</v>
      </c>
      <c r="B308" s="884" t="e">
        <f>SUM(B304:B306)</f>
        <v>#N/A</v>
      </c>
      <c r="C308" s="884" t="e">
        <f>IF($F$449=0,0,+$C$326*$F$431/$F$449)</f>
        <v>#N/A</v>
      </c>
      <c r="D308" s="884" t="e">
        <f>$D$326*$G$431</f>
        <v>#N/A</v>
      </c>
      <c r="E308" s="884" t="e">
        <f>SUM(E304:E306)</f>
        <v>#N/A</v>
      </c>
      <c r="F308" s="884" t="e">
        <f>SUM(F304:F306)</f>
        <v>#N/A</v>
      </c>
      <c r="G308" s="885" t="e">
        <f>IF($D$449=0,0,+$G$326*$D$431/$D$449)</f>
        <v>#N/A</v>
      </c>
      <c r="H308" s="885"/>
      <c r="I308" s="885" t="e">
        <f>IF($D$449=0,0,+$I$326*$D$431/($D$449-$D$425))</f>
        <v>#N/A</v>
      </c>
      <c r="J308" s="901" t="e">
        <f>IF($C$449=0,0,+$J$326*D431/($D$449-$D$425))</f>
        <v>#N/A</v>
      </c>
      <c r="K308" s="885" t="e">
        <f>IF($E$449=0,0,+$K$326*$E$431/$E$449)</f>
        <v>#N/A</v>
      </c>
      <c r="L308" s="886">
        <f>SUM(L304:L306)</f>
        <v>0</v>
      </c>
      <c r="M308" s="884" t="e">
        <f>SUM(M304:M306)</f>
        <v>#N/A</v>
      </c>
      <c r="N308" s="884" t="e">
        <f>SUM(N304:N306)</f>
        <v>#N/A</v>
      </c>
      <c r="O308" s="884" t="e">
        <f>SUM(O304:O306)</f>
        <v>#N/A</v>
      </c>
      <c r="P308" s="887" t="e">
        <f>SUM(P304:P306)</f>
        <v>#N/A</v>
      </c>
      <c r="Q308" s="888" t="e">
        <f>IF($F$449=0,0,+$Q$326*$F$431/$F$449)</f>
        <v>#N/A</v>
      </c>
      <c r="R308" s="887" t="e">
        <f>SUM(R304:R306)</f>
        <v>#N/A</v>
      </c>
      <c r="S308" s="887" t="e">
        <f>SUM(S304:S306)</f>
        <v>#N/A</v>
      </c>
      <c r="T308" s="887" t="e">
        <f>SUM(T304:T306)</f>
        <v>#N/A</v>
      </c>
      <c r="U308" s="887" t="e">
        <f>SUM(U304:U306)</f>
        <v>#N/A</v>
      </c>
      <c r="V308" s="159">
        <v>101</v>
      </c>
      <c r="W308" s="100"/>
      <c r="X308" s="100"/>
      <c r="Y308" s="100"/>
      <c r="Z308" s="100"/>
      <c r="AA308" s="100"/>
      <c r="AB308" s="100"/>
      <c r="AC308" s="100"/>
      <c r="AD308" s="100"/>
      <c r="AE308" s="100"/>
      <c r="AF308" s="100"/>
      <c r="AG308" s="100"/>
      <c r="AH308" s="100"/>
      <c r="AI308" s="100"/>
      <c r="AJ308" s="100"/>
      <c r="AK308" s="100"/>
      <c r="AL308" s="100"/>
      <c r="AM308" s="100"/>
      <c r="AN308" s="100"/>
    </row>
    <row r="309" spans="1:40" ht="15.75">
      <c r="A309" s="103"/>
      <c r="B309" s="366"/>
      <c r="C309" s="663"/>
      <c r="D309" s="663"/>
      <c r="E309" s="663"/>
      <c r="F309" s="366"/>
      <c r="G309" s="366"/>
      <c r="H309" s="366"/>
      <c r="I309" s="375"/>
      <c r="J309" s="375"/>
      <c r="K309" s="375"/>
      <c r="L309" s="371"/>
      <c r="M309" s="366"/>
      <c r="N309" s="366"/>
      <c r="O309" s="794"/>
      <c r="P309" s="336"/>
      <c r="Q309" s="664"/>
      <c r="R309" s="664"/>
      <c r="S309" s="664"/>
      <c r="T309" s="664"/>
      <c r="U309" s="336"/>
      <c r="V309" s="159">
        <v>102</v>
      </c>
      <c r="W309" s="100"/>
      <c r="X309" s="100"/>
      <c r="Y309" s="100"/>
      <c r="Z309" s="100"/>
      <c r="AA309" s="100"/>
      <c r="AB309" s="100"/>
      <c r="AC309" s="100"/>
      <c r="AD309" s="100"/>
      <c r="AE309" s="100"/>
      <c r="AF309" s="100"/>
      <c r="AG309" s="100"/>
      <c r="AH309" s="100"/>
      <c r="AI309" s="100"/>
      <c r="AJ309" s="100"/>
      <c r="AK309" s="100"/>
      <c r="AL309" s="100"/>
      <c r="AM309" s="100"/>
      <c r="AN309" s="100"/>
    </row>
    <row r="310" spans="1:40" ht="15.75">
      <c r="A310" s="103" t="s">
        <v>53</v>
      </c>
      <c r="B310" s="366"/>
      <c r="C310" s="663"/>
      <c r="D310" s="663"/>
      <c r="E310" s="663"/>
      <c r="F310" s="366"/>
      <c r="G310" s="366"/>
      <c r="H310" s="366"/>
      <c r="I310" s="375"/>
      <c r="J310" s="375"/>
      <c r="K310" s="375"/>
      <c r="L310" s="371"/>
      <c r="M310" s="366"/>
      <c r="N310" s="366"/>
      <c r="O310" s="794"/>
      <c r="P310" s="336"/>
      <c r="Q310" s="664"/>
      <c r="R310" s="664"/>
      <c r="S310" s="664"/>
      <c r="T310" s="664"/>
      <c r="U310" s="336"/>
      <c r="V310" s="159">
        <v>103</v>
      </c>
      <c r="W310" s="100"/>
      <c r="X310" s="100"/>
      <c r="Y310" s="100"/>
      <c r="Z310" s="100"/>
      <c r="AA310" s="100"/>
      <c r="AB310" s="100"/>
      <c r="AC310" s="100"/>
      <c r="AD310" s="100"/>
      <c r="AE310" s="100"/>
      <c r="AF310" s="100"/>
      <c r="AG310" s="100"/>
      <c r="AH310" s="100"/>
      <c r="AI310" s="100"/>
      <c r="AJ310" s="100"/>
      <c r="AK310" s="100"/>
      <c r="AL310" s="100"/>
      <c r="AM310" s="100"/>
      <c r="AN310" s="100"/>
    </row>
    <row r="311" spans="1:40">
      <c r="A311" s="938" t="s">
        <v>589</v>
      </c>
      <c r="B311" s="669" t="e">
        <f>IF($C$449=0,0,+$B$326*$C$434/$C$449)</f>
        <v>#N/A</v>
      </c>
      <c r="C311" s="669" t="e">
        <f>IF($C$439=0,0,+$C$316*$C$434/$C$439)</f>
        <v>#N/A</v>
      </c>
      <c r="D311" s="669" t="e">
        <f>IF($C$439=0,0,+$D$316*$C$434/$C$439)</f>
        <v>#N/A</v>
      </c>
      <c r="E311" s="670" t="e">
        <f>SUM(B311:D311)</f>
        <v>#N/A</v>
      </c>
      <c r="F311" s="669" t="e">
        <f>IF($C$449=0,0,+$F$326*$C$434/$C$449)</f>
        <v>#N/A</v>
      </c>
      <c r="G311" s="669" t="e">
        <f>IF($C$439=0,0,+$G$316*$C$434/$C$439)</f>
        <v>#N/A</v>
      </c>
      <c r="H311" s="669"/>
      <c r="I311" s="669" t="e">
        <f>IF($C$439=0,0,+$I$316*$C$434/$C$439)</f>
        <v>#N/A</v>
      </c>
      <c r="J311" s="669" t="e">
        <f>IF($C$439=0,0,+$J$316*C434/$C$439)</f>
        <v>#N/A</v>
      </c>
      <c r="K311" s="669" t="e">
        <f>IF($C$439=0,0,+$K$316*$C$434/$C$439)</f>
        <v>#N/A</v>
      </c>
      <c r="L311" s="666">
        <f>'Data Entry - CA2'!M104</f>
        <v>0</v>
      </c>
      <c r="M311" s="670" t="e">
        <f>SUM(F311:L311)</f>
        <v>#N/A</v>
      </c>
      <c r="N311" s="670" t="e">
        <f>IF($C$449=0,0,+$N$326*$C$434/$C$449)</f>
        <v>#N/A</v>
      </c>
      <c r="O311" s="669" t="e">
        <f>IF($C$449=0,0,+$O$326*$C$434/$C$449)</f>
        <v>#N/A</v>
      </c>
      <c r="P311" s="352" t="e">
        <f>IF($C$449=0,0,+$P$326*$C$434/$C$449)</f>
        <v>#N/A</v>
      </c>
      <c r="Q311" s="352" t="e">
        <f>IF($C$439=0,0,+$Q$316*$C$434/$C$439)</f>
        <v>#N/A</v>
      </c>
      <c r="R311" s="667" t="e">
        <f>SUM(P311:Q311)</f>
        <v>#N/A</v>
      </c>
      <c r="S311" s="667" t="e">
        <f>IF($C$449=0,0,+$S$326*$C$434/$C$449)</f>
        <v>#N/A</v>
      </c>
      <c r="T311" s="667" t="e">
        <f>IF($C$449=0,0,+$T$326*$C$434/$C$449)</f>
        <v>#N/A</v>
      </c>
      <c r="U311" s="352" t="e">
        <f>IF($C$449=0,0,+$U$326*$C$434/$C$449)</f>
        <v>#N/A</v>
      </c>
      <c r="V311" s="159">
        <v>104</v>
      </c>
      <c r="W311" s="100"/>
      <c r="X311" s="100"/>
      <c r="Y311" s="100"/>
      <c r="Z311" s="100"/>
      <c r="AA311" s="100"/>
      <c r="AB311" s="100"/>
      <c r="AC311" s="100"/>
      <c r="AD311" s="100"/>
      <c r="AE311" s="100"/>
      <c r="AF311" s="100"/>
      <c r="AG311" s="100"/>
      <c r="AH311" s="100"/>
      <c r="AI311" s="100"/>
      <c r="AJ311" s="100"/>
      <c r="AK311" s="100"/>
      <c r="AL311" s="100"/>
      <c r="AM311" s="100"/>
      <c r="AN311" s="100"/>
    </row>
    <row r="312" spans="1:40">
      <c r="A312" s="938" t="s">
        <v>411</v>
      </c>
      <c r="B312" s="669" t="e">
        <f>IF($C$449=0,0,+$B$326*$C$435/$C$449)</f>
        <v>#N/A</v>
      </c>
      <c r="C312" s="669" t="e">
        <f>IF($C$439=0,0,+$C$316*$C$435/$C$439)</f>
        <v>#N/A</v>
      </c>
      <c r="D312" s="669" t="e">
        <f>IF($C$439=0,0,+$D$316*$C$435/$C$439)</f>
        <v>#N/A</v>
      </c>
      <c r="E312" s="670" t="e">
        <f>SUM(B312:D312)</f>
        <v>#N/A</v>
      </c>
      <c r="F312" s="669" t="e">
        <f>IF($C$449=0,0,+$F$326*$C$435/$C$449)</f>
        <v>#N/A</v>
      </c>
      <c r="G312" s="669" t="e">
        <f>IF($C$439=0,0,+$G$316*$C$435/$C$439)</f>
        <v>#N/A</v>
      </c>
      <c r="H312" s="669"/>
      <c r="I312" s="669" t="e">
        <f>IF($C$439=0,0,+$I$316*$C$435/$C$439)</f>
        <v>#N/A</v>
      </c>
      <c r="J312" s="669" t="e">
        <f>IF($C$439=0,0,+$J$316*C435/$C$439)</f>
        <v>#N/A</v>
      </c>
      <c r="K312" s="669" t="e">
        <f>IF($C$439=0,0,+$K$316*$C$435/$C$439)</f>
        <v>#N/A</v>
      </c>
      <c r="L312" s="666">
        <f>'Data Entry - CA2'!M105</f>
        <v>0</v>
      </c>
      <c r="M312" s="670" t="e">
        <f>SUM(F312:L312)</f>
        <v>#N/A</v>
      </c>
      <c r="N312" s="670" t="e">
        <f>IF($C$449=0,0,+$N$326*$C$435/$C$449)</f>
        <v>#N/A</v>
      </c>
      <c r="O312" s="669" t="e">
        <f>IF($C$449=0,0,+$O$326*$C$435/$C$449)</f>
        <v>#N/A</v>
      </c>
      <c r="P312" s="352" t="e">
        <f>IF($C$449=0,0,+$P$326*$C$435/$C$449)</f>
        <v>#N/A</v>
      </c>
      <c r="Q312" s="352" t="e">
        <f>IF($C$439=0,0,+$Q$316*$C$435/$C$439)</f>
        <v>#N/A</v>
      </c>
      <c r="R312" s="667" t="e">
        <f>SUM(P312:Q312)</f>
        <v>#N/A</v>
      </c>
      <c r="S312" s="667" t="e">
        <f>IF($C$449=0,0,+$S$326*$C$435/$C$449)</f>
        <v>#N/A</v>
      </c>
      <c r="T312" s="667" t="e">
        <f>IF($C$449=0,0,+$T$326*$C$435/$C$449)</f>
        <v>#N/A</v>
      </c>
      <c r="U312" s="352" t="e">
        <f>IF($C$449=0,0,+$U$326*$C$435/$C$449)</f>
        <v>#N/A</v>
      </c>
      <c r="V312" s="159">
        <v>105</v>
      </c>
      <c r="W312" s="100"/>
      <c r="X312" s="100"/>
      <c r="Y312" s="100"/>
      <c r="Z312" s="100"/>
      <c r="AA312" s="100"/>
      <c r="AB312" s="100"/>
      <c r="AC312" s="100"/>
      <c r="AD312" s="100"/>
      <c r="AE312" s="100"/>
      <c r="AF312" s="100"/>
      <c r="AG312" s="100"/>
      <c r="AH312" s="100"/>
      <c r="AI312" s="100"/>
      <c r="AJ312" s="100"/>
      <c r="AK312" s="100"/>
      <c r="AL312" s="100"/>
      <c r="AM312" s="100"/>
      <c r="AN312" s="100"/>
    </row>
    <row r="313" spans="1:40">
      <c r="A313" s="937" t="s">
        <v>590</v>
      </c>
      <c r="B313" s="669" t="e">
        <f>IF($C$449=0,0,+$B$326*$C$436/$C$449)</f>
        <v>#N/A</v>
      </c>
      <c r="C313" s="669" t="e">
        <f>IF($C$439=0,0,+$C$316*$C$436/$C$439)</f>
        <v>#N/A</v>
      </c>
      <c r="D313" s="669" t="e">
        <f>IF($C$439=0,0,+$D$316*$C$436/$C$439)</f>
        <v>#N/A</v>
      </c>
      <c r="E313" s="670" t="e">
        <f>SUM(B313:D313)</f>
        <v>#N/A</v>
      </c>
      <c r="F313" s="669" t="e">
        <f>IF($C$449=0,0,+$F$326*$C$436/$C$449)</f>
        <v>#N/A</v>
      </c>
      <c r="G313" s="669" t="e">
        <f>IF($C$439=0,0,+$G$316*$C$436/$C$439)</f>
        <v>#N/A</v>
      </c>
      <c r="H313" s="669"/>
      <c r="I313" s="669" t="e">
        <f>IF($C$439=0,0,+$I$316*$C$436/$C$439)</f>
        <v>#N/A</v>
      </c>
      <c r="J313" s="669" t="e">
        <f>IF($C$439=0,0,+$J$316*C436/$C$439)</f>
        <v>#N/A</v>
      </c>
      <c r="K313" s="669" t="e">
        <f>IF($C$439=0,0,+$K$316*$C$436/$C$439)</f>
        <v>#N/A</v>
      </c>
      <c r="L313" s="666">
        <f>'Data Entry - CA2'!M106</f>
        <v>0</v>
      </c>
      <c r="M313" s="670" t="e">
        <f>SUM(F313:L313)</f>
        <v>#N/A</v>
      </c>
      <c r="N313" s="670" t="e">
        <f>IF($C$449=0,0,+$N$326*$C$436/$C$449)</f>
        <v>#N/A</v>
      </c>
      <c r="O313" s="669" t="e">
        <f>IF($C$449=0,0,+$O$326*$C$436/$C$449)</f>
        <v>#N/A</v>
      </c>
      <c r="P313" s="352" t="e">
        <f>IF($C$449=0,0,+$P$326*$C$436/$C$449)</f>
        <v>#N/A</v>
      </c>
      <c r="Q313" s="352" t="e">
        <f>IF($C$439=0,0,+$Q$316*$C$436/$C$439)</f>
        <v>#N/A</v>
      </c>
      <c r="R313" s="667" t="e">
        <f>SUM(P313:Q313)</f>
        <v>#N/A</v>
      </c>
      <c r="S313" s="667" t="e">
        <f>IF($C$449=0,0,+$S$326*$C$436/$C$449)</f>
        <v>#N/A</v>
      </c>
      <c r="T313" s="667" t="e">
        <f>IF($C$449=0,0,+$T$326*$C$436/$C$449)</f>
        <v>#N/A</v>
      </c>
      <c r="U313" s="352" t="e">
        <f>IF($C$449=0,0,+$U$326*$C$436/$C$449)</f>
        <v>#N/A</v>
      </c>
      <c r="V313" s="159">
        <v>106</v>
      </c>
      <c r="W313" s="100"/>
      <c r="X313" s="100"/>
      <c r="Y313" s="100"/>
      <c r="Z313" s="100"/>
      <c r="AA313" s="100"/>
      <c r="AB313" s="100"/>
      <c r="AC313" s="100"/>
      <c r="AD313" s="100"/>
      <c r="AE313" s="100"/>
      <c r="AF313" s="100"/>
      <c r="AG313" s="100"/>
      <c r="AH313" s="100"/>
      <c r="AI313" s="100"/>
      <c r="AJ313" s="100"/>
      <c r="AK313" s="100"/>
      <c r="AL313" s="100"/>
      <c r="AM313" s="100"/>
      <c r="AN313" s="100"/>
    </row>
    <row r="314" spans="1:40">
      <c r="A314" s="936" t="s">
        <v>412</v>
      </c>
      <c r="B314" s="669" t="e">
        <f>IF($C$449=0,0,+$B$326*$C$437/$C$449)</f>
        <v>#N/A</v>
      </c>
      <c r="C314" s="669" t="e">
        <f>IF($C$439=0,0,+$C$316*$C$437/$C$439)</f>
        <v>#N/A</v>
      </c>
      <c r="D314" s="669" t="e">
        <f>IF($C$439=0,0,+$D$316*$C$437/$C$439)</f>
        <v>#N/A</v>
      </c>
      <c r="E314" s="670" t="e">
        <f>SUM(B314:D314)</f>
        <v>#N/A</v>
      </c>
      <c r="F314" s="669" t="e">
        <f>IF($C$449=0,0,+$F$326*$C$437/$C$449)</f>
        <v>#N/A</v>
      </c>
      <c r="G314" s="669" t="e">
        <f>IF($C$439=0,0,+$G$316*$C$437/$C$439)</f>
        <v>#N/A</v>
      </c>
      <c r="H314" s="669"/>
      <c r="I314" s="669" t="e">
        <f>IF($C$439=0,0,+$I$316*$C$437/$C$439)</f>
        <v>#N/A</v>
      </c>
      <c r="J314" s="669" t="e">
        <f>IF($C$439=0,0,+$J$316*C437/$C$439)</f>
        <v>#N/A</v>
      </c>
      <c r="K314" s="669" t="e">
        <f>IF($C$439=0,0,+$K$316*$C$437/$C$439)</f>
        <v>#N/A</v>
      </c>
      <c r="L314" s="666">
        <f>'Data Entry - CA2'!M107</f>
        <v>0</v>
      </c>
      <c r="M314" s="670" t="e">
        <f>SUM(F314:L314)</f>
        <v>#N/A</v>
      </c>
      <c r="N314" s="670" t="e">
        <f>IF($C$449=0,0,+$N$326*$C$437/$C$449)</f>
        <v>#N/A</v>
      </c>
      <c r="O314" s="669" t="e">
        <f>IF($C$449=0,0,+$O$326*$C$437/$C$449)</f>
        <v>#N/A</v>
      </c>
      <c r="P314" s="352" t="e">
        <f>IF($C$449=0,0,+$P$326*$C$437/$C$449)</f>
        <v>#N/A</v>
      </c>
      <c r="Q314" s="352" t="e">
        <f>IF($C$439=0,0,+$Q$316*$C$437/$C$439)</f>
        <v>#N/A</v>
      </c>
      <c r="R314" s="667" t="e">
        <f>SUM(P314:Q314)</f>
        <v>#N/A</v>
      </c>
      <c r="S314" s="667" t="e">
        <f>IF($C$449=0,0,+$S$326*$C$437/$C$449)</f>
        <v>#N/A</v>
      </c>
      <c r="T314" s="667" t="e">
        <f>IF($C$449=0,0,+$T$326*$C$437/$C$449)</f>
        <v>#N/A</v>
      </c>
      <c r="U314" s="352" t="e">
        <f>IF($C$449=0,0,+$U$326*$C$437/$C$449)</f>
        <v>#N/A</v>
      </c>
      <c r="V314" s="159">
        <v>107</v>
      </c>
      <c r="W314" s="100"/>
      <c r="X314" s="100"/>
      <c r="Y314" s="100"/>
      <c r="Z314" s="100"/>
      <c r="AA314" s="100"/>
      <c r="AB314" s="100"/>
      <c r="AC314" s="100"/>
      <c r="AD314" s="100"/>
      <c r="AE314" s="100"/>
      <c r="AF314" s="100"/>
      <c r="AG314" s="100"/>
      <c r="AH314" s="100"/>
      <c r="AI314" s="100"/>
      <c r="AJ314" s="100"/>
      <c r="AK314" s="100"/>
      <c r="AL314" s="100"/>
      <c r="AM314" s="100"/>
      <c r="AN314" s="100"/>
    </row>
    <row r="315" spans="1:40" ht="15.75">
      <c r="A315" s="103"/>
      <c r="B315" s="788"/>
      <c r="C315" s="673"/>
      <c r="D315" s="673"/>
      <c r="E315" s="673"/>
      <c r="F315" s="788"/>
      <c r="G315" s="788"/>
      <c r="H315" s="788"/>
      <c r="I315" s="790"/>
      <c r="J315" s="790"/>
      <c r="K315" s="790"/>
      <c r="L315" s="796"/>
      <c r="M315" s="788"/>
      <c r="N315" s="788"/>
      <c r="O315" s="792"/>
      <c r="P315" s="672"/>
      <c r="Q315" s="674"/>
      <c r="R315" s="674"/>
      <c r="S315" s="674"/>
      <c r="T315" s="674"/>
      <c r="U315" s="672"/>
      <c r="V315" s="159">
        <v>108</v>
      </c>
      <c r="W315" s="100"/>
      <c r="X315" s="100"/>
      <c r="Y315" s="100"/>
      <c r="Z315" s="100"/>
      <c r="AA315" s="100"/>
      <c r="AB315" s="100"/>
      <c r="AC315" s="100"/>
      <c r="AD315" s="100"/>
      <c r="AE315" s="100"/>
      <c r="AF315" s="100"/>
      <c r="AG315" s="100"/>
      <c r="AH315" s="100"/>
      <c r="AI315" s="100"/>
      <c r="AJ315" s="100"/>
      <c r="AK315" s="100"/>
      <c r="AL315" s="100"/>
      <c r="AM315" s="100"/>
      <c r="AN315" s="100"/>
    </row>
    <row r="316" spans="1:40" ht="15.75">
      <c r="A316" s="892" t="s">
        <v>57</v>
      </c>
      <c r="B316" s="884" t="e">
        <f>SUM(B311:B314)</f>
        <v>#N/A</v>
      </c>
      <c r="C316" s="884" t="e">
        <f>IF($F$449=0,0,+$C$326*$F$439/$F$449)</f>
        <v>#N/A</v>
      </c>
      <c r="D316" s="884" t="e">
        <f>$D$326*$G$439</f>
        <v>#N/A</v>
      </c>
      <c r="E316" s="884" t="e">
        <f>SUM(E311:E314)</f>
        <v>#N/A</v>
      </c>
      <c r="F316" s="884" t="e">
        <f>SUM(F311:F313)</f>
        <v>#N/A</v>
      </c>
      <c r="G316" s="885" t="e">
        <f>IF($D$449=0,0,+$G$326*$D$439/$D$449)</f>
        <v>#N/A</v>
      </c>
      <c r="H316" s="885"/>
      <c r="I316" s="885" t="e">
        <f>IF($D$449=0,0,+$I$326*$D$439/($D$449-$D$425))</f>
        <v>#N/A</v>
      </c>
      <c r="J316" s="901" t="e">
        <f>IF($C$449=0,0,+$J$326*D439/($D$449-$D$425))</f>
        <v>#N/A</v>
      </c>
      <c r="K316" s="885" t="e">
        <f>IF($E$449=0,0,+$K$326*$E$439/$E$449)</f>
        <v>#N/A</v>
      </c>
      <c r="L316" s="902">
        <f>SUM(L311:L314)</f>
        <v>0</v>
      </c>
      <c r="M316" s="884" t="e">
        <f>SUM(M311:M314)</f>
        <v>#N/A</v>
      </c>
      <c r="N316" s="884" t="e">
        <f>SUM(N311:N314)</f>
        <v>#N/A</v>
      </c>
      <c r="O316" s="884" t="e">
        <f>SUM(O311:O314)</f>
        <v>#N/A</v>
      </c>
      <c r="P316" s="887" t="e">
        <f>SUM(P311:P314)</f>
        <v>#N/A</v>
      </c>
      <c r="Q316" s="888" t="e">
        <f>IF($F$449=0,0,+$Q$326*$F$439/$F$449)</f>
        <v>#N/A</v>
      </c>
      <c r="R316" s="887" t="e">
        <f>SUM(R311:R314)</f>
        <v>#N/A</v>
      </c>
      <c r="S316" s="887" t="e">
        <f>SUM(S311:S314)</f>
        <v>#N/A</v>
      </c>
      <c r="T316" s="887" t="e">
        <f>SUM(T311:T314)</f>
        <v>#N/A</v>
      </c>
      <c r="U316" s="887" t="e">
        <f>SUM(U311:U314)</f>
        <v>#N/A</v>
      </c>
      <c r="V316" s="159">
        <v>109</v>
      </c>
      <c r="W316" s="100"/>
      <c r="X316" s="100"/>
      <c r="Y316" s="100"/>
      <c r="Z316" s="100"/>
      <c r="AA316" s="100"/>
      <c r="AB316" s="100"/>
      <c r="AC316" s="100"/>
      <c r="AD316" s="100"/>
      <c r="AE316" s="100"/>
      <c r="AF316" s="100"/>
      <c r="AG316" s="100"/>
      <c r="AH316" s="100"/>
      <c r="AI316" s="100"/>
      <c r="AJ316" s="100"/>
      <c r="AK316" s="100"/>
      <c r="AL316" s="100"/>
      <c r="AM316" s="100"/>
      <c r="AN316" s="100"/>
    </row>
    <row r="317" spans="1:40" ht="15.75">
      <c r="A317" s="103"/>
      <c r="B317" s="366"/>
      <c r="C317" s="663"/>
      <c r="D317" s="663"/>
      <c r="E317" s="663"/>
      <c r="F317" s="366"/>
      <c r="G317" s="366"/>
      <c r="H317" s="366"/>
      <c r="I317" s="375"/>
      <c r="J317" s="375"/>
      <c r="K317" s="375"/>
      <c r="L317" s="371"/>
      <c r="M317" s="366"/>
      <c r="N317" s="366"/>
      <c r="O317" s="794"/>
      <c r="P317" s="336"/>
      <c r="Q317" s="664"/>
      <c r="R317" s="664"/>
      <c r="S317" s="664"/>
      <c r="T317" s="664"/>
      <c r="U317" s="336"/>
      <c r="V317" s="159">
        <v>110</v>
      </c>
      <c r="W317" s="100"/>
      <c r="X317" s="100"/>
      <c r="Y317" s="100"/>
      <c r="Z317" s="100"/>
      <c r="AA317" s="100"/>
      <c r="AB317" s="100"/>
      <c r="AC317" s="100"/>
      <c r="AD317" s="100"/>
      <c r="AE317" s="100"/>
      <c r="AF317" s="100"/>
      <c r="AG317" s="100"/>
      <c r="AH317" s="100"/>
      <c r="AI317" s="100"/>
      <c r="AJ317" s="100"/>
      <c r="AK317" s="100"/>
      <c r="AL317" s="100"/>
      <c r="AM317" s="100"/>
      <c r="AN317" s="100"/>
    </row>
    <row r="318" spans="1:40" ht="15.75">
      <c r="A318" s="103" t="s">
        <v>58</v>
      </c>
      <c r="B318" s="366"/>
      <c r="C318" s="663"/>
      <c r="D318" s="663"/>
      <c r="E318" s="663"/>
      <c r="F318" s="366"/>
      <c r="G318" s="366"/>
      <c r="H318" s="366"/>
      <c r="I318" s="375"/>
      <c r="J318" s="375"/>
      <c r="K318" s="375"/>
      <c r="L318" s="371" t="s">
        <v>141</v>
      </c>
      <c r="M318" s="366"/>
      <c r="N318" s="366"/>
      <c r="O318" s="794"/>
      <c r="P318" s="336"/>
      <c r="Q318" s="664"/>
      <c r="R318" s="664"/>
      <c r="S318" s="664"/>
      <c r="T318" s="664"/>
      <c r="U318" s="336"/>
      <c r="V318" s="159">
        <v>111</v>
      </c>
      <c r="W318" s="100"/>
      <c r="X318" s="100"/>
      <c r="Y318" s="100"/>
      <c r="Z318" s="100"/>
      <c r="AA318" s="100"/>
      <c r="AB318" s="100"/>
      <c r="AC318" s="100"/>
      <c r="AD318" s="100"/>
      <c r="AE318" s="100"/>
      <c r="AF318" s="100"/>
      <c r="AG318" s="100"/>
      <c r="AH318" s="100"/>
      <c r="AI318" s="100"/>
      <c r="AJ318" s="100"/>
      <c r="AK318" s="100"/>
      <c r="AL318" s="100"/>
      <c r="AM318" s="100"/>
      <c r="AN318" s="100"/>
    </row>
    <row r="319" spans="1:40">
      <c r="A319" s="146" t="s">
        <v>59</v>
      </c>
      <c r="B319" s="669" t="e">
        <f>IF($C$449=0,0,+$B$326*$C$442/$C$449)</f>
        <v>#N/A</v>
      </c>
      <c r="C319" s="669" t="e">
        <f>IF(ISERR(+$C$324*$C$442/$C$447),0,+$C$324*$C$442/$C$447)</f>
        <v>#N/A</v>
      </c>
      <c r="D319" s="669" t="e">
        <f>IF(ISERR(+$D$324*$C$442/$C$447),0,+$D$324*$C$442/$C$447)</f>
        <v>#N/A</v>
      </c>
      <c r="E319" s="670" t="e">
        <f>SUM(B319:D319)</f>
        <v>#N/A</v>
      </c>
      <c r="F319" s="669" t="e">
        <f>IF($C$449=0,0,+$F$326*$C$442/$C$449)</f>
        <v>#N/A</v>
      </c>
      <c r="G319" s="669" t="e">
        <f>IF(ISERR(+$G$324*$C$442/$C$447),0,+$G$324*$C$442/$C$447)</f>
        <v>#N/A</v>
      </c>
      <c r="H319" s="669"/>
      <c r="I319" s="669" t="e">
        <f>IF(ISERR(+$I$324*$C$442/$C$447),0,+$I$324*$C$442/$C$447)</f>
        <v>#N/A</v>
      </c>
      <c r="J319" s="669" t="e">
        <f>IF($C$447=0,0,+$J$324*$C$442/$C$447)</f>
        <v>#N/A</v>
      </c>
      <c r="K319" s="669" t="e">
        <f>IF(ISERR(+$K$324*$C$442/$C$447),0,+$K$324*$C$442/$C$447)</f>
        <v>#N/A</v>
      </c>
      <c r="L319" s="666">
        <f>'Data Entry - CA2'!M112</f>
        <v>0</v>
      </c>
      <c r="M319" s="670" t="e">
        <f>SUM(F319:L319)</f>
        <v>#N/A</v>
      </c>
      <c r="N319" s="670" t="e">
        <f>IF($C$449=0,0,+$N$326*$C$442/$C$449)</f>
        <v>#N/A</v>
      </c>
      <c r="O319" s="669" t="e">
        <f>IF($C$449=0,0,+$O$326*$C$442/$C$449)</f>
        <v>#N/A</v>
      </c>
      <c r="P319" s="352" t="e">
        <f>IF($C$449=0,0,+$P$326*$C$442/$C$449)</f>
        <v>#N/A</v>
      </c>
      <c r="Q319" s="669" t="e">
        <f>IF(ISERR(+$Q$324*$C$442/$C$447),0,+$Q$324*$C$442/$C$447)</f>
        <v>#N/A</v>
      </c>
      <c r="R319" s="667" t="e">
        <f>SUM(P319:Q319)</f>
        <v>#N/A</v>
      </c>
      <c r="S319" s="667" t="e">
        <f>IF($C$449=0,0,+$S$326*$C$442/$C$449)</f>
        <v>#N/A</v>
      </c>
      <c r="T319" s="667" t="e">
        <f>IF($C$449=0,0,+$T$326*$C$442/$C$449)</f>
        <v>#N/A</v>
      </c>
      <c r="U319" s="352" t="e">
        <f>IF($C$449=0,0,+$U$326*$C$442/$C$449)</f>
        <v>#N/A</v>
      </c>
      <c r="V319" s="159">
        <v>112</v>
      </c>
      <c r="W319" s="100"/>
      <c r="X319" s="100"/>
      <c r="Y319" s="100"/>
      <c r="Z319" s="100"/>
      <c r="AA319" s="100"/>
      <c r="AB319" s="100"/>
      <c r="AC319" s="100"/>
      <c r="AD319" s="100"/>
      <c r="AE319" s="100"/>
      <c r="AF319" s="100"/>
      <c r="AG319" s="100"/>
      <c r="AH319" s="100"/>
      <c r="AI319" s="100"/>
      <c r="AJ319" s="100"/>
      <c r="AK319" s="100"/>
      <c r="AL319" s="100"/>
      <c r="AM319" s="100"/>
      <c r="AN319" s="100"/>
    </row>
    <row r="320" spans="1:40">
      <c r="A320" s="146" t="s">
        <v>60</v>
      </c>
      <c r="B320" s="669" t="e">
        <f>IF($C$449=0,0,+$B$326*$C$443/$C$449)</f>
        <v>#N/A</v>
      </c>
      <c r="C320" s="669" t="e">
        <f>IF(ISERR(+$C$324*$C$443/$C$447),0,+$C$324*$C$443/$C$447)</f>
        <v>#N/A</v>
      </c>
      <c r="D320" s="669" t="e">
        <f>IF(ISERR(+$D$324*$C$443/$C$447),0,+$D$324*$C$443/$C$447)</f>
        <v>#N/A</v>
      </c>
      <c r="E320" s="670" t="e">
        <f>SUM(B320:D320)</f>
        <v>#N/A</v>
      </c>
      <c r="F320" s="669" t="e">
        <f>IF($C$449=0,0,+$F$326*$C$443/$C$449)</f>
        <v>#N/A</v>
      </c>
      <c r="G320" s="669" t="e">
        <f>IF(ISERR(+$G$324*$C$443/$C$447),0,+$G$324*$C$443/$C$447)</f>
        <v>#N/A</v>
      </c>
      <c r="H320" s="669"/>
      <c r="I320" s="669" t="e">
        <f>IF(ISERR(+$I$324*$C$443/$C$447),0,+$I$324*$C$443/$C$447)</f>
        <v>#N/A</v>
      </c>
      <c r="J320" s="669" t="e">
        <f>IF($C$447=0,0,+$J$324*$C$443/$C$447)</f>
        <v>#N/A</v>
      </c>
      <c r="K320" s="669" t="e">
        <f>IF(ISERR(+$K$324*$C$443/$C$447),0,+$K$324*$C$443/$C$447)</f>
        <v>#N/A</v>
      </c>
      <c r="L320" s="666">
        <f>'Data Entry - CA2'!M113</f>
        <v>0</v>
      </c>
      <c r="M320" s="670" t="e">
        <f>SUM(F320:L320)</f>
        <v>#N/A</v>
      </c>
      <c r="N320" s="670" t="e">
        <f>IF($C$449=0,0,+$N$326*$C$443/$C$449)</f>
        <v>#N/A</v>
      </c>
      <c r="O320" s="669" t="e">
        <f>IF($C$449=0,0,+$O$326*$C$443/$C$449)</f>
        <v>#N/A</v>
      </c>
      <c r="P320" s="352" t="e">
        <f>IF($C$449=0,0,+$P$326*$C$443/$C$449)</f>
        <v>#N/A</v>
      </c>
      <c r="Q320" s="669" t="e">
        <f>IF(ISERR(+$Q$324*$C$443/$C$447),0,+$Q$324*$C$443/$C$447)</f>
        <v>#N/A</v>
      </c>
      <c r="R320" s="667" t="e">
        <f>SUM(P320:Q320)</f>
        <v>#N/A</v>
      </c>
      <c r="S320" s="667" t="e">
        <f>IF($C$449=0,0,+$S$326*$C$443/$C$449)</f>
        <v>#N/A</v>
      </c>
      <c r="T320" s="667" t="e">
        <f>IF($C$449=0,0,+$T$326*$C$443/$C$449)</f>
        <v>#N/A</v>
      </c>
      <c r="U320" s="352" t="e">
        <f>IF($C$449=0,0,+$U$326*$C$443/$C$449)</f>
        <v>#N/A</v>
      </c>
      <c r="V320" s="159">
        <v>113</v>
      </c>
      <c r="W320" s="100"/>
      <c r="X320" s="100"/>
      <c r="Y320" s="100"/>
      <c r="Z320" s="100"/>
      <c r="AA320" s="100"/>
      <c r="AB320" s="100"/>
      <c r="AC320" s="100"/>
      <c r="AD320" s="100"/>
      <c r="AE320" s="100"/>
      <c r="AF320" s="100"/>
      <c r="AG320" s="100"/>
      <c r="AH320" s="100"/>
      <c r="AI320" s="100"/>
      <c r="AJ320" s="100"/>
      <c r="AK320" s="100"/>
      <c r="AL320" s="100"/>
      <c r="AM320" s="100"/>
      <c r="AN320" s="100"/>
    </row>
    <row r="321" spans="1:40">
      <c r="A321" s="99" t="s">
        <v>61</v>
      </c>
      <c r="B321" s="669" t="e">
        <f>IF($C$449=0,0,+$B$326*$C$444/$C$449)</f>
        <v>#N/A</v>
      </c>
      <c r="C321" s="669" t="e">
        <f>IF(ISERR(+$C$324*$C$444/$C$447),0,+$C$324*$C$444/$C$447)</f>
        <v>#N/A</v>
      </c>
      <c r="D321" s="669" t="e">
        <f>IF(ISERR(+$D$324*$C$444/$C$447),0,+$D$324*$C$444/$C$447)</f>
        <v>#N/A</v>
      </c>
      <c r="E321" s="670" t="e">
        <f>SUM(B321:D321)</f>
        <v>#N/A</v>
      </c>
      <c r="F321" s="669" t="e">
        <f>IF($C$449=0,0,+$F$326*$C$444/$C$449)</f>
        <v>#N/A</v>
      </c>
      <c r="G321" s="669" t="e">
        <f>IF(ISERR(+$G$324*$C$444/$C$447),0,+$G$324*$C$444/$C$447)</f>
        <v>#N/A</v>
      </c>
      <c r="H321" s="669"/>
      <c r="I321" s="669" t="e">
        <f>IF(ISERR(+$I$324*$C$444/$C$447),0,+$I$324*$C$444/$C$447)</f>
        <v>#N/A</v>
      </c>
      <c r="J321" s="669" t="e">
        <f>IF($C$447=0,0,+$J$324*$C$444/$C$447)</f>
        <v>#N/A</v>
      </c>
      <c r="K321" s="669" t="e">
        <f>IF(ISERR(+$K$324*$C$444/$C$447),0,+$K$324*$C$444/$C$447)</f>
        <v>#N/A</v>
      </c>
      <c r="L321" s="666">
        <f>'Data Entry - CA2'!M114</f>
        <v>0</v>
      </c>
      <c r="M321" s="670" t="e">
        <f>SUM(F321:L321)</f>
        <v>#N/A</v>
      </c>
      <c r="N321" s="670" t="e">
        <f>IF($C$449=0,0,+$N$326*$C$444/$C$449)</f>
        <v>#N/A</v>
      </c>
      <c r="O321" s="669" t="e">
        <f>IF($C$449=0,0,+$O$326*$C$444/$C$449)</f>
        <v>#N/A</v>
      </c>
      <c r="P321" s="352" t="e">
        <f>IF($C$449=0,0,+$P$326*$C$444/$C$449)</f>
        <v>#N/A</v>
      </c>
      <c r="Q321" s="669" t="e">
        <f>IF(ISERR(+$Q$324*$C$444/$C$447),0,+$Q$324*$C$444/$C$447)</f>
        <v>#N/A</v>
      </c>
      <c r="R321" s="667" t="e">
        <f>SUM(P321:Q321)</f>
        <v>#N/A</v>
      </c>
      <c r="S321" s="667" t="e">
        <f>IF($C$449=0,0,+$S$326*$C$444/$C$449)</f>
        <v>#N/A</v>
      </c>
      <c r="T321" s="667" t="e">
        <f>IF($C$449=0,0,+$T$326*$C$444/$C$449)</f>
        <v>#N/A</v>
      </c>
      <c r="U321" s="352" t="e">
        <f>IF($C$449=0,0,+$U$326*$C$444/$C$449)</f>
        <v>#N/A</v>
      </c>
      <c r="V321" s="159">
        <v>114</v>
      </c>
      <c r="W321" s="100"/>
      <c r="X321" s="100"/>
      <c r="Y321" s="100"/>
      <c r="Z321" s="100"/>
      <c r="AA321" s="100"/>
      <c r="AB321" s="100"/>
      <c r="AC321" s="100"/>
      <c r="AD321" s="100"/>
      <c r="AE321" s="100"/>
      <c r="AF321" s="100"/>
      <c r="AG321" s="100"/>
      <c r="AH321" s="100"/>
      <c r="AI321" s="100"/>
      <c r="AJ321" s="100"/>
      <c r="AK321" s="100"/>
      <c r="AL321" s="100"/>
      <c r="AM321" s="100"/>
      <c r="AN321" s="100"/>
    </row>
    <row r="322" spans="1:40">
      <c r="A322" s="99" t="s">
        <v>62</v>
      </c>
      <c r="B322" s="669" t="e">
        <f>IF($C$449=0,0,+$B$326*$C$445/$C$449)</f>
        <v>#N/A</v>
      </c>
      <c r="C322" s="669" t="e">
        <f>IF(ISERR(+$C$324*$C$445/$C$447),0,+$C$324*$C$445/$C$447)</f>
        <v>#N/A</v>
      </c>
      <c r="D322" s="669" t="e">
        <f>IF(ISERR(+$D$324*$C$445/$C$447),0,+$D$324*$C$445/$C$447)</f>
        <v>#N/A</v>
      </c>
      <c r="E322" s="670" t="e">
        <f>SUM(B322:D322)</f>
        <v>#N/A</v>
      </c>
      <c r="F322" s="669" t="e">
        <f>IF($C$449=0,0,+$F$326*$C$445/$C$449)</f>
        <v>#N/A</v>
      </c>
      <c r="G322" s="669" t="e">
        <f>IF(ISERR(+$G$324*$C$445/$C$447),0,+$G$324*$C$445/$C$447)</f>
        <v>#N/A</v>
      </c>
      <c r="H322" s="669"/>
      <c r="I322" s="669" t="e">
        <f>IF(ISERR(+$I$324*$C$445/$C$447),0,+$I$324*$C$445/$C$447)</f>
        <v>#N/A</v>
      </c>
      <c r="J322" s="669" t="e">
        <f>IF($C$447=0,0,+$J$324*$C$445/$C$447)</f>
        <v>#N/A</v>
      </c>
      <c r="K322" s="669" t="e">
        <f>IF(ISERR(+$K$324*$C$445/$C$447),0,+$K$324*$C$445/$C$447)</f>
        <v>#N/A</v>
      </c>
      <c r="L322" s="666">
        <f>'Data Entry - CA2'!M115</f>
        <v>0</v>
      </c>
      <c r="M322" s="670" t="e">
        <f>SUM(F322:L322)</f>
        <v>#N/A</v>
      </c>
      <c r="N322" s="670" t="e">
        <f>IF($C$449=0,0,+$N$326*$C$445/$C$449)</f>
        <v>#N/A</v>
      </c>
      <c r="O322" s="669" t="e">
        <f>IF($C$449=0,0,+$O$326*$C$445/$C$449)</f>
        <v>#N/A</v>
      </c>
      <c r="P322" s="352" t="e">
        <f>IF($C$449=0,0,+$P$326*$C$445/$C$449)</f>
        <v>#N/A</v>
      </c>
      <c r="Q322" s="669" t="e">
        <f>IF(ISERR(+$Q$324*$C$445/$C$447),0,+$Q$324*$C$445/$C$447)</f>
        <v>#N/A</v>
      </c>
      <c r="R322" s="667" t="e">
        <f>SUM(P322:Q322)</f>
        <v>#N/A</v>
      </c>
      <c r="S322" s="667" t="e">
        <f>IF($C$449=0,0,+$S$326*$C$445/$C$449)</f>
        <v>#N/A</v>
      </c>
      <c r="T322" s="667" t="e">
        <f>IF($C$449=0,0,+$T$326*$C$445/$C$449)</f>
        <v>#N/A</v>
      </c>
      <c r="U322" s="352" t="e">
        <f>IF($C$449=0,0,+$U$326*$C$445/$C$449)</f>
        <v>#N/A</v>
      </c>
      <c r="V322" s="159">
        <v>115</v>
      </c>
      <c r="W322" s="100"/>
      <c r="X322" s="100"/>
      <c r="Y322" s="100"/>
      <c r="Z322" s="100"/>
      <c r="AA322" s="100"/>
      <c r="AB322" s="100"/>
      <c r="AC322" s="100"/>
      <c r="AD322" s="100"/>
      <c r="AE322" s="100"/>
      <c r="AF322" s="100"/>
      <c r="AG322" s="100"/>
      <c r="AH322" s="100"/>
      <c r="AI322" s="100"/>
      <c r="AJ322" s="100"/>
      <c r="AK322" s="100"/>
      <c r="AL322" s="100"/>
      <c r="AM322" s="100"/>
      <c r="AN322" s="100"/>
    </row>
    <row r="323" spans="1:40" ht="15.75">
      <c r="A323" s="103"/>
      <c r="B323" s="797"/>
      <c r="C323" s="673"/>
      <c r="D323" s="673"/>
      <c r="E323" s="673"/>
      <c r="F323" s="788"/>
      <c r="G323" s="788"/>
      <c r="H323" s="788"/>
      <c r="I323" s="790"/>
      <c r="J323" s="790"/>
      <c r="K323" s="790"/>
      <c r="L323" s="790"/>
      <c r="M323" s="788"/>
      <c r="N323" s="788"/>
      <c r="O323" s="792"/>
      <c r="P323" s="672"/>
      <c r="Q323" s="674"/>
      <c r="R323" s="674"/>
      <c r="S323" s="674"/>
      <c r="T323" s="674"/>
      <c r="U323" s="798"/>
      <c r="V323" s="159">
        <v>116</v>
      </c>
      <c r="W323" s="100"/>
      <c r="X323" s="100"/>
      <c r="Y323" s="100"/>
      <c r="Z323" s="100"/>
      <c r="AA323" s="100"/>
      <c r="AB323" s="100"/>
      <c r="AC323" s="100"/>
      <c r="AD323" s="100"/>
      <c r="AE323" s="100"/>
      <c r="AF323" s="100"/>
      <c r="AG323" s="100"/>
      <c r="AH323" s="100"/>
      <c r="AI323" s="100"/>
      <c r="AJ323" s="100"/>
      <c r="AK323" s="100"/>
      <c r="AL323" s="100"/>
      <c r="AM323" s="100"/>
      <c r="AN323" s="100"/>
    </row>
    <row r="324" spans="1:40" ht="15.75">
      <c r="A324" s="892" t="s">
        <v>63</v>
      </c>
      <c r="B324" s="884" t="e">
        <f>SUM(B319:B322)</f>
        <v>#N/A</v>
      </c>
      <c r="C324" s="884" t="e">
        <f>IF($F$449=0,0,+$C$326*$F$447/$F$449)</f>
        <v>#N/A</v>
      </c>
      <c r="D324" s="884" t="e">
        <f>$D$326*$G$447</f>
        <v>#N/A</v>
      </c>
      <c r="E324" s="884" t="e">
        <f>SUM(E319:E322)</f>
        <v>#N/A</v>
      </c>
      <c r="F324" s="884" t="e">
        <f>SUM(F319:F322)</f>
        <v>#N/A</v>
      </c>
      <c r="G324" s="884" t="e">
        <f>IF($D$449=0,0,+$G$326*$D$447/$D$449)</f>
        <v>#N/A</v>
      </c>
      <c r="H324" s="884"/>
      <c r="I324" s="884" t="e">
        <f>IF($D$449=0,0,+$I$326*$D$447/($D$449-$D$425))</f>
        <v>#N/A</v>
      </c>
      <c r="J324" s="884" t="e">
        <f>IF($C$449=0,0,+$J$326*D447/($D$449-$D$425))</f>
        <v>#N/A</v>
      </c>
      <c r="K324" s="884" t="e">
        <f>IF($E$449=0,0,+$K$326*$E$447/$E$449)</f>
        <v>#N/A</v>
      </c>
      <c r="L324" s="884">
        <f>SUM(L319:L322)</f>
        <v>0</v>
      </c>
      <c r="M324" s="884" t="e">
        <f>SUM(M319:M322)</f>
        <v>#N/A</v>
      </c>
      <c r="N324" s="884" t="e">
        <f>SUM(N319:N322)</f>
        <v>#N/A</v>
      </c>
      <c r="O324" s="884" t="e">
        <f>SUM(O319:O322)</f>
        <v>#N/A</v>
      </c>
      <c r="P324" s="887" t="e">
        <f>SUM(P319:P322)</f>
        <v>#N/A</v>
      </c>
      <c r="Q324" s="887" t="e">
        <f>IF($F$449=0,0,+$Q$326*$F$447/$F$449)</f>
        <v>#N/A</v>
      </c>
      <c r="R324" s="887" t="e">
        <f>SUM(R319:R322)</f>
        <v>#N/A</v>
      </c>
      <c r="S324" s="887" t="e">
        <f>SUM(S319:S322)</f>
        <v>#N/A</v>
      </c>
      <c r="T324" s="887" t="e">
        <f>SUM(T319:T322)</f>
        <v>#N/A</v>
      </c>
      <c r="U324" s="887" t="e">
        <f>SUM(U319:U322)</f>
        <v>#N/A</v>
      </c>
      <c r="V324" s="159">
        <v>117</v>
      </c>
      <c r="W324" s="100"/>
      <c r="X324" s="100"/>
      <c r="Y324" s="100"/>
      <c r="Z324" s="100"/>
      <c r="AA324" s="100"/>
      <c r="AB324" s="100"/>
      <c r="AC324" s="100"/>
      <c r="AD324" s="100"/>
      <c r="AE324" s="100"/>
      <c r="AF324" s="100"/>
      <c r="AG324" s="100"/>
      <c r="AH324" s="100"/>
      <c r="AI324" s="100"/>
      <c r="AJ324" s="100"/>
      <c r="AK324" s="100"/>
      <c r="AL324" s="100"/>
      <c r="AM324" s="100"/>
      <c r="AN324" s="100"/>
    </row>
    <row r="325" spans="1:40" ht="16.5" thickBot="1">
      <c r="A325" s="103" t="s">
        <v>132</v>
      </c>
      <c r="B325" s="688" t="e">
        <f t="shared" ref="B325:G325" si="82">B242+B271+B282+B287+B298+B302+B308+B316+B324</f>
        <v>#N/A</v>
      </c>
      <c r="C325" s="688" t="e">
        <f t="shared" si="82"/>
        <v>#N/A</v>
      </c>
      <c r="D325" s="688" t="e">
        <f t="shared" si="82"/>
        <v>#N/A</v>
      </c>
      <c r="E325" s="688" t="e">
        <f t="shared" si="82"/>
        <v>#N/A</v>
      </c>
      <c r="F325" s="688" t="e">
        <f t="shared" si="82"/>
        <v>#N/A</v>
      </c>
      <c r="G325" s="688" t="e">
        <f t="shared" si="82"/>
        <v>#N/A</v>
      </c>
      <c r="H325" s="688"/>
      <c r="I325" s="688" t="e">
        <f>I242+I271+I282+I287+I298+I308+I316+I324</f>
        <v>#N/A</v>
      </c>
      <c r="J325" s="688" t="e">
        <f>J242+J271+J282+J287+J298+J308+J316+J324</f>
        <v>#N/A</v>
      </c>
      <c r="K325" s="688" t="e">
        <f t="shared" ref="K325:U325" si="83">K242+K271+K282+K287+K298+K302+K308+K316+K324</f>
        <v>#N/A</v>
      </c>
      <c r="L325" s="688">
        <f t="shared" si="83"/>
        <v>0</v>
      </c>
      <c r="M325" s="688" t="e">
        <f t="shared" si="83"/>
        <v>#N/A</v>
      </c>
      <c r="N325" s="688" t="e">
        <f t="shared" si="83"/>
        <v>#N/A</v>
      </c>
      <c r="O325" s="688" t="e">
        <f t="shared" si="83"/>
        <v>#N/A</v>
      </c>
      <c r="P325" s="686" t="e">
        <f t="shared" si="83"/>
        <v>#N/A</v>
      </c>
      <c r="Q325" s="686" t="e">
        <f t="shared" si="83"/>
        <v>#N/A</v>
      </c>
      <c r="R325" s="686" t="e">
        <f t="shared" si="83"/>
        <v>#N/A</v>
      </c>
      <c r="S325" s="686" t="e">
        <f t="shared" si="83"/>
        <v>#N/A</v>
      </c>
      <c r="T325" s="686" t="e">
        <f t="shared" si="83"/>
        <v>#N/A</v>
      </c>
      <c r="U325" s="686" t="e">
        <f t="shared" si="83"/>
        <v>#N/A</v>
      </c>
      <c r="V325" s="159">
        <v>118</v>
      </c>
      <c r="W325" s="100"/>
      <c r="X325" s="100"/>
      <c r="Y325" s="100"/>
      <c r="Z325" s="100"/>
      <c r="AA325" s="100"/>
      <c r="AB325" s="100"/>
      <c r="AC325" s="100"/>
      <c r="AD325" s="100"/>
      <c r="AE325" s="100"/>
      <c r="AF325" s="100"/>
      <c r="AG325" s="100"/>
      <c r="AH325" s="100"/>
      <c r="AI325" s="100"/>
      <c r="AJ325" s="100"/>
      <c r="AK325" s="100"/>
      <c r="AL325" s="100"/>
      <c r="AM325" s="100"/>
      <c r="AN325" s="100"/>
    </row>
    <row r="326" spans="1:40" ht="17.25" thickTop="1" thickBot="1">
      <c r="A326" s="103" t="s">
        <v>133</v>
      </c>
      <c r="B326" s="799">
        <f>$L$144+$L$143+$L$141+$L$142</f>
        <v>0</v>
      </c>
      <c r="C326" s="799">
        <f>$L$145</f>
        <v>0</v>
      </c>
      <c r="D326" s="799">
        <f>$L$139</f>
        <v>0</v>
      </c>
      <c r="E326" s="799">
        <f>SUM(B326:D326)</f>
        <v>0</v>
      </c>
      <c r="F326" s="799">
        <f>$L$157</f>
        <v>0</v>
      </c>
      <c r="G326" s="799">
        <f>$L$155</f>
        <v>0</v>
      </c>
      <c r="H326" s="799"/>
      <c r="I326" s="799">
        <f>$L$152+$L$159</f>
        <v>0</v>
      </c>
      <c r="J326" s="799">
        <f>$L$153</f>
        <v>0</v>
      </c>
      <c r="K326" s="799">
        <f>$L$154</f>
        <v>0</v>
      </c>
      <c r="L326" s="799">
        <f>$L$158</f>
        <v>0</v>
      </c>
      <c r="M326" s="799">
        <f>SUM(F326:L326)</f>
        <v>0</v>
      </c>
      <c r="N326" s="799">
        <f>$L$165+$L$166+$L$167+$L$168+$L$169+$L$171</f>
        <v>0</v>
      </c>
      <c r="O326" s="799" t="e">
        <f>$L$188</f>
        <v>#N/A</v>
      </c>
      <c r="P326" s="800">
        <f>$M$140</f>
        <v>0</v>
      </c>
      <c r="Q326" s="800">
        <f>$M$145</f>
        <v>0</v>
      </c>
      <c r="R326" s="800">
        <f>SUM(P326:Q326)</f>
        <v>0</v>
      </c>
      <c r="S326" s="800">
        <f>$M$150</f>
        <v>0</v>
      </c>
      <c r="T326" s="800">
        <f>$M$164+$M$165+$M$166+$M$167+$M$168+$M$169+$M$170+$M$171</f>
        <v>0</v>
      </c>
      <c r="U326" s="800" t="e">
        <f>$M$188</f>
        <v>#N/A</v>
      </c>
      <c r="V326" s="159">
        <v>119</v>
      </c>
      <c r="W326" s="100"/>
      <c r="X326" s="100"/>
      <c r="Y326" s="100"/>
      <c r="Z326" s="100"/>
      <c r="AA326" s="100"/>
      <c r="AB326" s="100"/>
      <c r="AC326" s="100"/>
      <c r="AD326" s="100"/>
      <c r="AE326" s="100"/>
      <c r="AF326" s="100"/>
      <c r="AG326" s="100"/>
      <c r="AH326" s="100"/>
      <c r="AI326" s="100"/>
      <c r="AJ326" s="100"/>
      <c r="AK326" s="100"/>
      <c r="AL326" s="100"/>
      <c r="AM326" s="100"/>
      <c r="AN326" s="100"/>
    </row>
    <row r="327" spans="1:40" ht="15.75" thickTop="1">
      <c r="A327" s="156" t="s">
        <v>67</v>
      </c>
      <c r="B327" s="187" t="s">
        <v>142</v>
      </c>
      <c r="C327" s="187" t="s">
        <v>152</v>
      </c>
      <c r="D327" s="187" t="s">
        <v>160</v>
      </c>
      <c r="E327" s="187" t="s">
        <v>168</v>
      </c>
      <c r="F327" s="187" t="s">
        <v>175</v>
      </c>
      <c r="G327" s="187" t="s">
        <v>178</v>
      </c>
      <c r="H327" s="187" t="s">
        <v>183</v>
      </c>
      <c r="I327" s="187" t="s">
        <v>186</v>
      </c>
      <c r="J327" s="187" t="s">
        <v>190</v>
      </c>
      <c r="K327" s="187" t="s">
        <v>193</v>
      </c>
      <c r="L327" s="187" t="s">
        <v>210</v>
      </c>
      <c r="M327" s="187" t="s">
        <v>220</v>
      </c>
      <c r="N327" s="187" t="s">
        <v>224</v>
      </c>
      <c r="O327" s="187" t="s">
        <v>230</v>
      </c>
      <c r="P327" s="187" t="s">
        <v>234</v>
      </c>
      <c r="Q327" s="187" t="s">
        <v>238</v>
      </c>
      <c r="R327" s="187" t="s">
        <v>239</v>
      </c>
      <c r="S327" s="187" t="s">
        <v>240</v>
      </c>
      <c r="T327" s="187" t="s">
        <v>241</v>
      </c>
      <c r="U327" s="187" t="s">
        <v>252</v>
      </c>
      <c r="V327" s="100"/>
      <c r="W327" s="100"/>
      <c r="X327" s="100"/>
      <c r="Y327" s="100"/>
      <c r="Z327" s="100"/>
      <c r="AA327" s="100"/>
      <c r="AB327" s="100"/>
      <c r="AC327" s="100"/>
      <c r="AD327" s="100"/>
      <c r="AE327" s="100"/>
      <c r="AF327" s="100"/>
      <c r="AG327" s="100"/>
      <c r="AH327" s="100"/>
      <c r="AI327" s="100"/>
      <c r="AJ327" s="100"/>
      <c r="AK327" s="100"/>
      <c r="AL327" s="100"/>
      <c r="AM327" s="100"/>
      <c r="AN327" s="100"/>
    </row>
    <row r="328" spans="1:40">
      <c r="A328" s="100"/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  <c r="L328" s="100"/>
      <c r="M328" s="100"/>
      <c r="N328" s="100"/>
      <c r="O328" s="100"/>
      <c r="P328" s="100"/>
      <c r="Q328" s="100"/>
      <c r="R328" s="100"/>
      <c r="S328" s="100"/>
      <c r="T328" s="100"/>
      <c r="U328" s="100"/>
      <c r="V328" s="100"/>
      <c r="W328" s="100"/>
      <c r="X328" s="100"/>
      <c r="Y328" s="100"/>
      <c r="Z328" s="100"/>
      <c r="AA328" s="100"/>
      <c r="AB328" s="100"/>
      <c r="AC328" s="100"/>
      <c r="AD328" s="100"/>
      <c r="AE328" s="100"/>
      <c r="AF328" s="100"/>
      <c r="AG328" s="100"/>
      <c r="AH328" s="100"/>
      <c r="AI328" s="100"/>
      <c r="AJ328" s="100"/>
      <c r="AK328" s="100"/>
      <c r="AL328" s="100"/>
      <c r="AM328" s="100"/>
      <c r="AN328" s="100"/>
    </row>
    <row r="329" spans="1:40" ht="15.75">
      <c r="A329" s="104" t="s">
        <v>134</v>
      </c>
      <c r="B329" s="184"/>
      <c r="C329" s="136"/>
      <c r="D329" s="136"/>
      <c r="E329" s="143" t="e">
        <f>ROUND(+$E$306-$L$99,0)</f>
        <v>#N/A</v>
      </c>
      <c r="F329" s="184"/>
      <c r="G329" s="185"/>
      <c r="H329" s="185"/>
      <c r="I329" s="186"/>
      <c r="J329" s="186"/>
      <c r="K329" s="186"/>
      <c r="L329" s="188"/>
      <c r="M329" s="185" t="e">
        <f>ROUND($M$306-$M$99,0)</f>
        <v>#N/A</v>
      </c>
      <c r="N329" s="185" t="e">
        <f>ROUND($N$306-$N$99,0)</f>
        <v>#N/A</v>
      </c>
      <c r="O329" s="185" t="e">
        <f>ROUND($O$306-$O$99,0)</f>
        <v>#N/A</v>
      </c>
      <c r="P329" s="134"/>
      <c r="Q329" s="138"/>
      <c r="R329" s="144" t="e">
        <f>ROUND($R$306-$Q$99,0)</f>
        <v>#N/A</v>
      </c>
      <c r="S329" s="144" t="e">
        <f>ROUND($S$306-$R$99,0)</f>
        <v>#N/A</v>
      </c>
      <c r="T329" s="144" t="e">
        <f>ROUND($T$306-$S$99,0)</f>
        <v>#N/A</v>
      </c>
      <c r="U329" s="144" t="e">
        <f>ROUND($U$306-$T$99,0)</f>
        <v>#N/A</v>
      </c>
      <c r="V329" s="130"/>
      <c r="W329" s="139" t="e">
        <f>SUM(A329:U329)</f>
        <v>#N/A</v>
      </c>
      <c r="X329" s="139" t="e">
        <f>$W$329-$E$329</f>
        <v>#N/A</v>
      </c>
      <c r="Y329" s="100"/>
      <c r="Z329" s="100"/>
      <c r="AA329" s="100"/>
      <c r="AB329" s="100"/>
      <c r="AC329" s="100"/>
      <c r="AD329" s="100"/>
      <c r="AE329" s="100"/>
      <c r="AF329" s="100"/>
      <c r="AG329" s="100"/>
      <c r="AH329" s="100"/>
      <c r="AI329" s="100"/>
      <c r="AJ329" s="100"/>
      <c r="AK329" s="100"/>
      <c r="AL329" s="100"/>
      <c r="AM329" s="100"/>
      <c r="AN329" s="100"/>
    </row>
    <row r="330" spans="1:40">
      <c r="A330" s="100"/>
      <c r="B330" s="162"/>
      <c r="C330" s="162"/>
      <c r="D330" s="162"/>
      <c r="E330" s="162"/>
      <c r="F330" s="162"/>
      <c r="G330" s="162"/>
      <c r="H330" s="162"/>
      <c r="I330" s="162"/>
      <c r="J330" s="162"/>
      <c r="K330" s="162"/>
      <c r="L330" s="172"/>
      <c r="M330" s="162"/>
      <c r="N330" s="162"/>
      <c r="O330" s="162"/>
      <c r="P330" s="162"/>
      <c r="Q330" s="162"/>
      <c r="R330" s="162"/>
      <c r="S330" s="162"/>
      <c r="T330" s="162"/>
      <c r="U330" s="162"/>
      <c r="V330" s="100"/>
      <c r="W330" s="100"/>
      <c r="X330" s="100"/>
      <c r="Y330" s="100"/>
      <c r="Z330" s="100"/>
      <c r="AA330" s="100"/>
      <c r="AB330" s="100"/>
      <c r="AC330" s="100"/>
      <c r="AD330" s="100"/>
      <c r="AE330" s="100"/>
      <c r="AF330" s="100"/>
      <c r="AG330" s="100"/>
      <c r="AH330" s="100"/>
      <c r="AI330" s="100"/>
      <c r="AJ330" s="100"/>
      <c r="AK330" s="100"/>
      <c r="AL330" s="100"/>
      <c r="AM330" s="100"/>
      <c r="AN330" s="100"/>
    </row>
    <row r="331" spans="1:40" ht="15.75" thickBot="1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0"/>
      <c r="U331" s="100"/>
      <c r="V331" s="100"/>
      <c r="W331" s="100"/>
      <c r="X331" s="100"/>
      <c r="Y331" s="100"/>
      <c r="Z331" s="100"/>
      <c r="AA331" s="100"/>
      <c r="AB331" s="100"/>
      <c r="AC331" s="100"/>
      <c r="AD331" s="100"/>
      <c r="AE331" s="100"/>
      <c r="AF331" s="100"/>
      <c r="AG331" s="100"/>
      <c r="AH331" s="100"/>
      <c r="AI331" s="100"/>
      <c r="AJ331" s="100"/>
      <c r="AK331" s="100"/>
      <c r="AL331" s="100"/>
      <c r="AM331" s="100"/>
      <c r="AN331" s="100"/>
    </row>
    <row r="332" spans="1:40" ht="16.5" thickTop="1">
      <c r="A332" s="995"/>
      <c r="B332" s="125"/>
      <c r="C332" s="93"/>
      <c r="D332" s="93"/>
      <c r="E332" s="93"/>
      <c r="F332" s="93"/>
      <c r="G332" s="93"/>
      <c r="H332" s="258"/>
      <c r="I332" s="259"/>
      <c r="J332" s="161"/>
      <c r="K332" s="100"/>
      <c r="L332" s="100"/>
      <c r="M332" s="100"/>
      <c r="N332" s="100"/>
      <c r="O332" s="157">
        <v>1</v>
      </c>
      <c r="P332" s="100"/>
      <c r="Q332" s="100"/>
      <c r="R332" s="100"/>
      <c r="S332" s="100"/>
      <c r="T332" s="100"/>
      <c r="U332" s="100"/>
      <c r="V332" s="100"/>
      <c r="W332" s="100"/>
      <c r="X332" s="100"/>
      <c r="Y332" s="100"/>
      <c r="Z332" s="100"/>
      <c r="AA332" s="100"/>
      <c r="AB332" s="100"/>
      <c r="AC332" s="100"/>
      <c r="AD332" s="100"/>
      <c r="AE332" s="100"/>
      <c r="AF332" s="100"/>
      <c r="AG332" s="100"/>
      <c r="AH332" s="100"/>
      <c r="AI332" s="100"/>
      <c r="AJ332" s="100"/>
      <c r="AK332" s="100"/>
      <c r="AL332" s="100"/>
      <c r="AM332" s="100"/>
      <c r="AN332" s="100"/>
    </row>
    <row r="333" spans="1:40" ht="15.75">
      <c r="A333" s="102" t="str">
        <f>A2</f>
        <v>Select College Name</v>
      </c>
      <c r="B333" s="103" t="s">
        <v>147</v>
      </c>
      <c r="C333" s="160"/>
      <c r="D333" s="160"/>
      <c r="E333" s="160"/>
      <c r="F333" s="160"/>
      <c r="G333" s="160"/>
      <c r="H333" s="258"/>
      <c r="I333" s="259"/>
      <c r="J333" s="161"/>
      <c r="K333" s="100"/>
      <c r="L333" s="100"/>
      <c r="M333" s="100"/>
      <c r="N333" s="100"/>
      <c r="O333" s="157">
        <v>2</v>
      </c>
      <c r="P333" s="100"/>
      <c r="Q333" s="100"/>
      <c r="R333" s="100"/>
      <c r="S333" s="100"/>
      <c r="T333" s="100"/>
      <c r="U333" s="100"/>
      <c r="V333" s="100"/>
      <c r="W333" s="100"/>
      <c r="X333" s="100"/>
      <c r="Y333" s="100"/>
      <c r="Z333" s="100"/>
      <c r="AA333" s="100"/>
      <c r="AB333" s="100"/>
      <c r="AC333" s="100"/>
      <c r="AD333" s="100"/>
      <c r="AE333" s="100"/>
      <c r="AF333" s="100"/>
      <c r="AG333" s="100"/>
      <c r="AH333" s="100"/>
      <c r="AI333" s="100"/>
      <c r="AJ333" s="100"/>
      <c r="AK333" s="100"/>
      <c r="AL333" s="100"/>
      <c r="AM333" s="100"/>
      <c r="AN333" s="100"/>
    </row>
    <row r="334" spans="1:40" ht="15.75">
      <c r="A334" s="102" t="str">
        <f>A3</f>
        <v>2019-20 COST ANALYSIS</v>
      </c>
      <c r="B334" s="115" t="s">
        <v>148</v>
      </c>
      <c r="C334" s="124" t="s">
        <v>156</v>
      </c>
      <c r="D334" s="124" t="s">
        <v>164</v>
      </c>
      <c r="E334" s="124" t="s">
        <v>171</v>
      </c>
      <c r="F334" s="124" t="s">
        <v>153</v>
      </c>
      <c r="G334" s="1005" t="s">
        <v>162</v>
      </c>
      <c r="H334" s="1006"/>
      <c r="I334" s="259"/>
      <c r="J334" s="161"/>
      <c r="K334" s="100"/>
      <c r="L334" s="100"/>
      <c r="M334" s="100"/>
      <c r="N334" s="100"/>
      <c r="O334" s="157">
        <v>3</v>
      </c>
      <c r="P334" s="100"/>
      <c r="Q334" s="100"/>
      <c r="R334" s="100"/>
      <c r="S334" s="100"/>
      <c r="T334" s="100"/>
      <c r="U334" s="100"/>
      <c r="V334" s="100"/>
      <c r="W334" s="100"/>
      <c r="X334" s="100"/>
      <c r="Y334" s="100"/>
      <c r="Z334" s="100"/>
      <c r="AA334" s="100"/>
      <c r="AB334" s="100"/>
      <c r="AC334" s="100"/>
      <c r="AD334" s="100"/>
      <c r="AE334" s="100"/>
      <c r="AF334" s="100"/>
      <c r="AG334" s="100"/>
      <c r="AH334" s="100"/>
      <c r="AI334" s="100"/>
      <c r="AJ334" s="100"/>
      <c r="AK334" s="100"/>
      <c r="AL334" s="100"/>
      <c r="AM334" s="100"/>
      <c r="AN334" s="100"/>
    </row>
    <row r="335" spans="1:40" ht="18">
      <c r="A335" s="102" t="str">
        <f>A4</f>
        <v>CA-2</v>
      </c>
      <c r="B335" s="102" t="s">
        <v>149</v>
      </c>
      <c r="C335" s="110" t="s">
        <v>157</v>
      </c>
      <c r="D335" s="110" t="s">
        <v>165</v>
      </c>
      <c r="E335" s="110" t="s">
        <v>172</v>
      </c>
      <c r="F335" s="110" t="s">
        <v>177</v>
      </c>
      <c r="G335" s="909" t="s">
        <v>180</v>
      </c>
      <c r="H335" s="1006"/>
      <c r="I335" s="1006"/>
      <c r="J335" s="1004"/>
      <c r="K335" s="189" t="s">
        <v>196</v>
      </c>
      <c r="L335" s="162"/>
      <c r="M335" s="162"/>
      <c r="N335" s="130"/>
      <c r="O335" s="157">
        <v>4</v>
      </c>
      <c r="P335" s="100"/>
      <c r="Q335" s="100"/>
      <c r="R335" s="100"/>
      <c r="S335" s="100"/>
      <c r="T335" s="100"/>
      <c r="U335" s="100"/>
      <c r="V335" s="100"/>
      <c r="W335" s="100"/>
      <c r="X335" s="100"/>
      <c r="Y335" s="100"/>
      <c r="Z335" s="100"/>
      <c r="AA335" s="100"/>
      <c r="AB335" s="100"/>
      <c r="AC335" s="100"/>
      <c r="AD335" s="100"/>
      <c r="AE335" s="100"/>
      <c r="AF335" s="100"/>
      <c r="AG335" s="100"/>
      <c r="AH335" s="100"/>
      <c r="AI335" s="100"/>
      <c r="AJ335" s="100"/>
      <c r="AK335" s="100"/>
      <c r="AL335" s="100"/>
      <c r="AM335" s="100"/>
      <c r="AN335" s="100"/>
    </row>
    <row r="336" spans="1:40" ht="16.5" thickBot="1">
      <c r="A336" s="102" t="str">
        <f>A5</f>
        <v>Information Classification Structure (ICS Code)</v>
      </c>
      <c r="B336" s="102" t="s">
        <v>150</v>
      </c>
      <c r="C336" s="110" t="s">
        <v>158</v>
      </c>
      <c r="D336" s="110" t="s">
        <v>166</v>
      </c>
      <c r="E336" s="110" t="s">
        <v>173</v>
      </c>
      <c r="F336" s="110" t="s">
        <v>146</v>
      </c>
      <c r="G336" s="909" t="s">
        <v>181</v>
      </c>
      <c r="H336" s="1006"/>
      <c r="I336" s="1006"/>
      <c r="J336" s="161"/>
      <c r="K336" s="190" t="s">
        <v>197</v>
      </c>
      <c r="L336" s="100"/>
      <c r="M336" s="191" t="e">
        <f>IF($M$351=0,0,+$M$350/$M$351)</f>
        <v>#N/A</v>
      </c>
      <c r="N336" s="192"/>
      <c r="O336" s="157">
        <v>5</v>
      </c>
      <c r="P336" s="100"/>
      <c r="Q336" s="100"/>
      <c r="R336" s="100"/>
      <c r="S336" s="100"/>
      <c r="T336" s="100"/>
      <c r="U336" s="100"/>
      <c r="V336" s="100"/>
      <c r="W336" s="100"/>
      <c r="X336" s="100"/>
      <c r="Y336" s="100"/>
      <c r="Z336" s="100"/>
      <c r="AA336" s="100"/>
      <c r="AB336" s="100"/>
      <c r="AC336" s="100"/>
      <c r="AD336" s="100"/>
      <c r="AE336" s="100"/>
      <c r="AF336" s="100"/>
      <c r="AG336" s="100"/>
      <c r="AH336" s="100"/>
      <c r="AI336" s="100"/>
      <c r="AJ336" s="100"/>
      <c r="AK336" s="100"/>
      <c r="AL336" s="100"/>
      <c r="AM336" s="100"/>
      <c r="AN336" s="100"/>
    </row>
    <row r="337" spans="1:40" ht="16.5" thickTop="1">
      <c r="A337" s="125"/>
      <c r="B337" s="307"/>
      <c r="C337" s="307"/>
      <c r="D337" s="304"/>
      <c r="E337" s="304"/>
      <c r="F337" s="304"/>
      <c r="G337" s="801"/>
      <c r="H337" s="1007"/>
      <c r="I337" s="259"/>
      <c r="J337" s="161"/>
      <c r="K337" s="130"/>
      <c r="L337" s="100"/>
      <c r="M337" s="162"/>
      <c r="N337" s="130"/>
      <c r="O337" s="157">
        <v>6</v>
      </c>
      <c r="P337" s="100"/>
      <c r="Q337" s="100"/>
      <c r="R337" s="100"/>
      <c r="S337" s="100"/>
      <c r="T337" s="100"/>
      <c r="U337" s="100"/>
      <c r="V337" s="100"/>
      <c r="W337" s="100"/>
      <c r="X337" s="100"/>
      <c r="Y337" s="100"/>
      <c r="Z337" s="100"/>
      <c r="AA337" s="100"/>
      <c r="AB337" s="100"/>
      <c r="AC337" s="100"/>
      <c r="AD337" s="100"/>
      <c r="AE337" s="100"/>
      <c r="AF337" s="100"/>
      <c r="AG337" s="100"/>
      <c r="AH337" s="100"/>
      <c r="AI337" s="100"/>
      <c r="AJ337" s="100"/>
      <c r="AK337" s="100"/>
      <c r="AL337" s="100"/>
      <c r="AM337" s="100"/>
      <c r="AN337" s="100"/>
    </row>
    <row r="338" spans="1:40" ht="15.75">
      <c r="A338" s="127" t="s">
        <v>282</v>
      </c>
      <c r="B338" s="305"/>
      <c r="C338" s="305"/>
      <c r="D338" s="201"/>
      <c r="E338" s="201"/>
      <c r="F338" s="201"/>
      <c r="G338" s="802"/>
      <c r="H338" s="1007"/>
      <c r="I338" s="259"/>
      <c r="J338" s="161"/>
      <c r="K338" s="130"/>
      <c r="L338" s="100"/>
      <c r="M338" s="100"/>
      <c r="N338" s="130"/>
      <c r="O338" s="157">
        <v>7</v>
      </c>
      <c r="P338" s="100"/>
      <c r="Q338" s="100"/>
      <c r="R338" s="100"/>
      <c r="S338" s="100"/>
      <c r="T338" s="100"/>
      <c r="U338" s="100"/>
      <c r="V338" s="100"/>
      <c r="W338" s="100"/>
      <c r="X338" s="100"/>
      <c r="Y338" s="100"/>
      <c r="Z338" s="100"/>
      <c r="AA338" s="100"/>
      <c r="AB338" s="100"/>
      <c r="AC338" s="100"/>
      <c r="AD338" s="100"/>
      <c r="AE338" s="100"/>
      <c r="AF338" s="100"/>
      <c r="AG338" s="100"/>
      <c r="AH338" s="100"/>
      <c r="AI338" s="100"/>
      <c r="AJ338" s="100"/>
      <c r="AK338" s="100"/>
      <c r="AL338" s="100"/>
      <c r="AM338" s="100"/>
      <c r="AN338" s="100"/>
    </row>
    <row r="339" spans="1:40" ht="15.75">
      <c r="A339" s="127" t="s">
        <v>286</v>
      </c>
      <c r="B339" s="305"/>
      <c r="C339" s="305"/>
      <c r="D339" s="315"/>
      <c r="E339" s="201"/>
      <c r="F339" s="201"/>
      <c r="G339" s="802"/>
      <c r="H339" s="1007"/>
      <c r="I339" s="259"/>
      <c r="J339" s="161"/>
      <c r="K339" s="130" t="s">
        <v>198</v>
      </c>
      <c r="L339" s="100"/>
      <c r="M339" s="100"/>
      <c r="N339" s="130"/>
      <c r="O339" s="157">
        <v>8</v>
      </c>
      <c r="P339" s="100"/>
      <c r="Q339" s="100"/>
      <c r="R339" s="100"/>
      <c r="S339" s="100"/>
      <c r="T339" s="100"/>
      <c r="U339" s="100"/>
      <c r="V339" s="100"/>
      <c r="W339" s="100"/>
      <c r="X339" s="100"/>
      <c r="Y339" s="100"/>
      <c r="Z339" s="100"/>
      <c r="AA339" s="100"/>
      <c r="AB339" s="100"/>
      <c r="AC339" s="100"/>
      <c r="AD339" s="100"/>
      <c r="AE339" s="100"/>
      <c r="AF339" s="100"/>
      <c r="AG339" s="100"/>
      <c r="AH339" s="100"/>
      <c r="AI339" s="100"/>
      <c r="AJ339" s="100"/>
      <c r="AK339" s="100"/>
      <c r="AL339" s="100"/>
      <c r="AM339" s="100"/>
      <c r="AN339" s="100"/>
    </row>
    <row r="340" spans="1:40">
      <c r="A340" s="131" t="s">
        <v>1</v>
      </c>
      <c r="B340" s="803" t="e">
        <f>VLOOKUP($A$2,'College Data'!$B$3:$CZ$30,3,FALSE)</f>
        <v>#N/A</v>
      </c>
      <c r="C340" s="803" t="e">
        <f>B340/30</f>
        <v>#N/A</v>
      </c>
      <c r="D340" s="315" t="s">
        <v>141</v>
      </c>
      <c r="E340" s="201" t="s">
        <v>141</v>
      </c>
      <c r="F340" s="201"/>
      <c r="G340" s="802"/>
      <c r="H340" s="1007"/>
      <c r="I340" s="259"/>
      <c r="J340" s="161"/>
      <c r="K340" s="130" t="s">
        <v>199</v>
      </c>
      <c r="L340" s="100"/>
      <c r="M340" s="100"/>
      <c r="N340" s="130"/>
      <c r="O340" s="157">
        <v>9</v>
      </c>
      <c r="P340" s="100"/>
      <c r="Q340" s="100"/>
      <c r="R340" s="100"/>
      <c r="S340" s="100"/>
      <c r="T340" s="100"/>
      <c r="U340" s="100"/>
      <c r="V340" s="100"/>
      <c r="W340" s="100"/>
      <c r="X340" s="100"/>
      <c r="Y340" s="100"/>
      <c r="Z340" s="100"/>
      <c r="AA340" s="100"/>
      <c r="AB340" s="100"/>
      <c r="AC340" s="100"/>
      <c r="AD340" s="100"/>
      <c r="AE340" s="100"/>
      <c r="AF340" s="100"/>
      <c r="AG340" s="100"/>
      <c r="AH340" s="100"/>
      <c r="AI340" s="100"/>
      <c r="AJ340" s="100"/>
      <c r="AK340" s="100"/>
      <c r="AL340" s="100"/>
      <c r="AM340" s="100"/>
      <c r="AN340" s="100"/>
    </row>
    <row r="341" spans="1:40">
      <c r="A341" s="131" t="s">
        <v>2</v>
      </c>
      <c r="B341" s="803" t="e">
        <f>VLOOKUP($A$2,'College Data'!$B$3:$CZ$30,4,FALSE)</f>
        <v>#N/A</v>
      </c>
      <c r="C341" s="803" t="e">
        <f t="shared" ref="C341:C363" si="84">B341/30</f>
        <v>#N/A</v>
      </c>
      <c r="D341" s="315" t="s">
        <v>141</v>
      </c>
      <c r="E341" s="201" t="s">
        <v>141</v>
      </c>
      <c r="F341" s="201"/>
      <c r="G341" s="802"/>
      <c r="H341" s="1007"/>
      <c r="I341" s="259"/>
      <c r="J341" s="161"/>
      <c r="K341" s="130"/>
      <c r="L341" s="100"/>
      <c r="M341" s="100"/>
      <c r="N341" s="130"/>
      <c r="O341" s="157">
        <v>10</v>
      </c>
      <c r="P341" s="100"/>
      <c r="Q341" s="100"/>
      <c r="R341" s="100"/>
      <c r="S341" s="100"/>
      <c r="T341" s="100"/>
      <c r="U341" s="100"/>
      <c r="V341" s="100"/>
      <c r="W341" s="100"/>
      <c r="X341" s="100"/>
      <c r="Y341" s="100"/>
      <c r="Z341" s="100"/>
      <c r="AA341" s="100"/>
      <c r="AB341" s="100"/>
      <c r="AC341" s="100"/>
      <c r="AD341" s="100"/>
      <c r="AE341" s="100"/>
      <c r="AF341" s="100"/>
      <c r="AG341" s="100"/>
      <c r="AH341" s="100"/>
      <c r="AI341" s="100"/>
      <c r="AJ341" s="100"/>
      <c r="AK341" s="100"/>
      <c r="AL341" s="100"/>
      <c r="AM341" s="100"/>
      <c r="AN341" s="100"/>
    </row>
    <row r="342" spans="1:40">
      <c r="A342" s="131" t="s">
        <v>3</v>
      </c>
      <c r="B342" s="803" t="e">
        <f>VLOOKUP($A$2,'College Data'!$B$3:$CZ$30,5,FALSE)</f>
        <v>#N/A</v>
      </c>
      <c r="C342" s="803" t="e">
        <f t="shared" si="84"/>
        <v>#N/A</v>
      </c>
      <c r="D342" s="315" t="s">
        <v>141</v>
      </c>
      <c r="E342" s="201" t="s">
        <v>141</v>
      </c>
      <c r="F342" s="201"/>
      <c r="G342" s="802"/>
      <c r="H342" s="1007"/>
      <c r="I342" s="259"/>
      <c r="J342" s="161"/>
      <c r="K342" s="130" t="s">
        <v>200</v>
      </c>
      <c r="L342" s="100"/>
      <c r="M342" s="194" t="e">
        <f>VLOOKUP($A$2,'College Data'!$B$3:$CZ$30,85,FALSE)</f>
        <v>#N/A</v>
      </c>
      <c r="N342" s="130"/>
      <c r="O342" s="157">
        <v>11</v>
      </c>
      <c r="P342" s="100"/>
      <c r="Q342" s="100"/>
      <c r="R342" s="100"/>
      <c r="S342" s="100"/>
      <c r="T342" s="100"/>
      <c r="U342" s="100"/>
      <c r="V342" s="100"/>
      <c r="W342" s="100"/>
      <c r="X342" s="100"/>
      <c r="Y342" s="100"/>
      <c r="Z342" s="100"/>
      <c r="AA342" s="100"/>
      <c r="AB342" s="100"/>
      <c r="AC342" s="100"/>
      <c r="AD342" s="100"/>
      <c r="AE342" s="100"/>
      <c r="AF342" s="100"/>
      <c r="AG342" s="100"/>
      <c r="AH342" s="100"/>
      <c r="AI342" s="100"/>
      <c r="AJ342" s="100"/>
      <c r="AK342" s="100"/>
      <c r="AL342" s="100"/>
      <c r="AM342" s="100"/>
      <c r="AN342" s="100"/>
    </row>
    <row r="343" spans="1:40">
      <c r="A343" s="131" t="s">
        <v>4</v>
      </c>
      <c r="B343" s="803" t="e">
        <f>VLOOKUP($A$2,'College Data'!$B$3:$CZ$30,6,FALSE)</f>
        <v>#N/A</v>
      </c>
      <c r="C343" s="803" t="e">
        <f t="shared" si="84"/>
        <v>#N/A</v>
      </c>
      <c r="D343" s="315" t="s">
        <v>141</v>
      </c>
      <c r="E343" s="201" t="s">
        <v>141</v>
      </c>
      <c r="F343" s="201"/>
      <c r="G343" s="802"/>
      <c r="H343" s="1007"/>
      <c r="I343" s="259"/>
      <c r="J343" s="161"/>
      <c r="K343" s="130" t="s">
        <v>201</v>
      </c>
      <c r="L343" s="100"/>
      <c r="M343" s="194" t="e">
        <f>VLOOKUP($A$2,'College Data'!$B$3:$CZ$30,86,FALSE)</f>
        <v>#N/A</v>
      </c>
      <c r="N343" s="130"/>
      <c r="O343" s="157">
        <v>12</v>
      </c>
      <c r="P343" s="100"/>
      <c r="Q343" s="100"/>
      <c r="R343" s="100"/>
      <c r="S343" s="100"/>
      <c r="T343" s="100"/>
      <c r="U343" s="100"/>
      <c r="V343" s="100"/>
      <c r="W343" s="100"/>
      <c r="X343" s="100"/>
      <c r="Y343" s="100"/>
      <c r="Z343" s="100"/>
      <c r="AA343" s="100"/>
      <c r="AB343" s="100"/>
      <c r="AC343" s="100"/>
      <c r="AD343" s="100"/>
      <c r="AE343" s="100"/>
      <c r="AF343" s="100"/>
      <c r="AG343" s="100"/>
      <c r="AH343" s="100"/>
      <c r="AI343" s="100"/>
      <c r="AJ343" s="100"/>
      <c r="AK343" s="100"/>
      <c r="AL343" s="100"/>
      <c r="AM343" s="100"/>
      <c r="AN343" s="100"/>
    </row>
    <row r="344" spans="1:40">
      <c r="A344" s="131" t="s">
        <v>5</v>
      </c>
      <c r="B344" s="803" t="e">
        <f>VLOOKUP($A$2,'College Data'!$B$3:$CZ$30,7,FALSE)</f>
        <v>#N/A</v>
      </c>
      <c r="C344" s="803" t="e">
        <f t="shared" si="84"/>
        <v>#N/A</v>
      </c>
      <c r="D344" s="315" t="s">
        <v>141</v>
      </c>
      <c r="E344" s="201" t="s">
        <v>141</v>
      </c>
      <c r="F344" s="201"/>
      <c r="G344" s="802"/>
      <c r="H344" s="1007"/>
      <c r="I344" s="259"/>
      <c r="J344" s="161"/>
      <c r="K344" s="130" t="s">
        <v>202</v>
      </c>
      <c r="L344" s="100"/>
      <c r="M344" s="194" t="e">
        <f>VLOOKUP($A$2,'College Data'!$B$3:$CZ$30,87,FALSE)</f>
        <v>#N/A</v>
      </c>
      <c r="N344" s="130"/>
      <c r="O344" s="157">
        <v>13</v>
      </c>
      <c r="P344" s="100"/>
      <c r="Q344" s="100"/>
      <c r="R344" s="100"/>
      <c r="S344" s="100"/>
      <c r="T344" s="100"/>
      <c r="U344" s="100"/>
      <c r="V344" s="100"/>
      <c r="W344" s="100"/>
      <c r="X344" s="100"/>
      <c r="Y344" s="100"/>
      <c r="Z344" s="100"/>
      <c r="AA344" s="100"/>
      <c r="AB344" s="100"/>
      <c r="AC344" s="100"/>
      <c r="AD344" s="100"/>
      <c r="AE344" s="100"/>
      <c r="AF344" s="100"/>
      <c r="AG344" s="100"/>
      <c r="AH344" s="100"/>
      <c r="AI344" s="100"/>
      <c r="AJ344" s="100"/>
      <c r="AK344" s="100"/>
      <c r="AL344" s="100"/>
      <c r="AM344" s="100"/>
      <c r="AN344" s="100"/>
    </row>
    <row r="345" spans="1:40">
      <c r="A345" s="131" t="s">
        <v>6</v>
      </c>
      <c r="B345" s="803" t="e">
        <f>VLOOKUP($A$2,'College Data'!$B$3:$CZ$30,8,FALSE)</f>
        <v>#N/A</v>
      </c>
      <c r="C345" s="803" t="e">
        <f t="shared" si="84"/>
        <v>#N/A</v>
      </c>
      <c r="D345" s="315" t="s">
        <v>141</v>
      </c>
      <c r="E345" s="201" t="s">
        <v>141</v>
      </c>
      <c r="F345" s="201"/>
      <c r="G345" s="802"/>
      <c r="H345" s="1007"/>
      <c r="I345" s="259"/>
      <c r="J345" s="161"/>
      <c r="K345" s="130" t="s">
        <v>203</v>
      </c>
      <c r="L345" s="100"/>
      <c r="M345" s="194" t="e">
        <f>VLOOKUP($A$2,'College Data'!$B$3:$CZ$30,88,FALSE)</f>
        <v>#N/A</v>
      </c>
      <c r="N345" s="130"/>
      <c r="O345" s="157">
        <v>14</v>
      </c>
      <c r="P345" s="100"/>
      <c r="Q345" s="100"/>
      <c r="R345" s="100"/>
      <c r="S345" s="100"/>
      <c r="T345" s="100"/>
      <c r="U345" s="100"/>
      <c r="V345" s="100"/>
      <c r="W345" s="100"/>
      <c r="X345" s="100"/>
      <c r="Y345" s="100"/>
      <c r="Z345" s="100"/>
      <c r="AA345" s="100"/>
      <c r="AB345" s="100"/>
      <c r="AC345" s="100"/>
      <c r="AD345" s="100"/>
      <c r="AE345" s="100"/>
      <c r="AF345" s="100"/>
      <c r="AG345" s="100"/>
      <c r="AH345" s="100"/>
      <c r="AI345" s="100"/>
      <c r="AJ345" s="100"/>
      <c r="AK345" s="100"/>
      <c r="AL345" s="100"/>
      <c r="AM345" s="100"/>
      <c r="AN345" s="100"/>
    </row>
    <row r="346" spans="1:40">
      <c r="A346" s="131" t="s">
        <v>7</v>
      </c>
      <c r="B346" s="803" t="e">
        <f>VLOOKUP($A$2,'College Data'!$B$3:$CZ$30,9,FALSE)</f>
        <v>#N/A</v>
      </c>
      <c r="C346" s="803" t="e">
        <f t="shared" si="84"/>
        <v>#N/A</v>
      </c>
      <c r="D346" s="315" t="s">
        <v>167</v>
      </c>
      <c r="E346" s="201" t="s">
        <v>141</v>
      </c>
      <c r="F346" s="201"/>
      <c r="G346" s="802"/>
      <c r="H346" s="1007"/>
      <c r="I346" s="259"/>
      <c r="J346" s="161"/>
      <c r="K346" s="130" t="s">
        <v>204</v>
      </c>
      <c r="L346" s="100"/>
      <c r="M346" s="194" t="e">
        <f>VLOOKUP($A$2,'College Data'!$B$3:$CZ$30,89,FALSE)</f>
        <v>#N/A</v>
      </c>
      <c r="N346" s="130"/>
      <c r="O346" s="157">
        <v>15</v>
      </c>
      <c r="P346" s="100"/>
      <c r="Q346" s="100"/>
      <c r="R346" s="100"/>
      <c r="S346" s="100"/>
      <c r="T346" s="100"/>
      <c r="U346" s="100"/>
      <c r="V346" s="100"/>
      <c r="W346" s="100"/>
      <c r="X346" s="100"/>
      <c r="Y346" s="100"/>
      <c r="Z346" s="100"/>
      <c r="AA346" s="100"/>
      <c r="AB346" s="100"/>
      <c r="AC346" s="100"/>
      <c r="AD346" s="100"/>
      <c r="AE346" s="100"/>
      <c r="AF346" s="100"/>
      <c r="AG346" s="100"/>
      <c r="AH346" s="100"/>
      <c r="AI346" s="100"/>
      <c r="AJ346" s="100"/>
      <c r="AK346" s="100"/>
      <c r="AL346" s="100"/>
      <c r="AM346" s="100"/>
      <c r="AN346" s="100"/>
    </row>
    <row r="347" spans="1:40">
      <c r="A347" s="131" t="s">
        <v>8</v>
      </c>
      <c r="B347" s="803" t="e">
        <f>VLOOKUP($A$2,'College Data'!$B$3:$CZ$30,10,FALSE)</f>
        <v>#N/A</v>
      </c>
      <c r="C347" s="803" t="e">
        <f t="shared" si="84"/>
        <v>#N/A</v>
      </c>
      <c r="D347" s="315" t="s">
        <v>167</v>
      </c>
      <c r="E347" s="201" t="s">
        <v>141</v>
      </c>
      <c r="F347" s="201"/>
      <c r="G347" s="802"/>
      <c r="H347" s="1007"/>
      <c r="I347" s="259"/>
      <c r="J347" s="161"/>
      <c r="K347" s="130" t="s">
        <v>205</v>
      </c>
      <c r="L347" s="195"/>
      <c r="M347" s="193" t="e">
        <f>VLOOKUP($A$2,'College Data'!$B$3:$CZ$30,90,FALSE)</f>
        <v>#N/A</v>
      </c>
      <c r="N347" s="130"/>
      <c r="O347" s="157">
        <v>16</v>
      </c>
      <c r="P347" s="100"/>
      <c r="Q347" s="100"/>
      <c r="R347" s="100"/>
      <c r="S347" s="100"/>
      <c r="T347" s="100"/>
      <c r="U347" s="100"/>
      <c r="V347" s="100"/>
      <c r="W347" s="100"/>
      <c r="X347" s="100"/>
      <c r="Y347" s="100"/>
      <c r="Z347" s="100"/>
      <c r="AA347" s="100"/>
      <c r="AB347" s="100"/>
      <c r="AC347" s="100"/>
      <c r="AD347" s="100"/>
      <c r="AE347" s="100"/>
      <c r="AF347" s="100"/>
      <c r="AG347" s="100"/>
      <c r="AH347" s="100"/>
      <c r="AI347" s="100"/>
      <c r="AJ347" s="100"/>
      <c r="AK347" s="100"/>
      <c r="AL347" s="100"/>
      <c r="AM347" s="100"/>
      <c r="AN347" s="100"/>
    </row>
    <row r="348" spans="1:40">
      <c r="A348" s="131" t="s">
        <v>9</v>
      </c>
      <c r="B348" s="803" t="e">
        <f>VLOOKUP($A$2,'College Data'!$B$3:$CZ$30,11,FALSE)</f>
        <v>#N/A</v>
      </c>
      <c r="C348" s="803" t="e">
        <f t="shared" si="84"/>
        <v>#N/A</v>
      </c>
      <c r="D348" s="315" t="s">
        <v>167</v>
      </c>
      <c r="E348" s="201" t="s">
        <v>141</v>
      </c>
      <c r="F348" s="201"/>
      <c r="G348" s="802"/>
      <c r="H348" s="1007"/>
      <c r="I348" s="259"/>
      <c r="J348" s="161"/>
      <c r="K348" s="130" t="s">
        <v>206</v>
      </c>
      <c r="L348" s="195"/>
      <c r="M348" s="193" t="e">
        <f>VLOOKUP($A$2,'College Data'!$B$3:$CZ$30,91,FALSE)*0.25</f>
        <v>#N/A</v>
      </c>
      <c r="N348" s="130"/>
      <c r="O348" s="157">
        <v>17</v>
      </c>
      <c r="P348" s="100"/>
      <c r="Q348" s="100"/>
      <c r="R348" s="100"/>
      <c r="S348" s="100"/>
      <c r="T348" s="100"/>
      <c r="U348" s="100"/>
      <c r="V348" s="100"/>
      <c r="W348" s="100"/>
      <c r="X348" s="100"/>
      <c r="Y348" s="100"/>
      <c r="Z348" s="100"/>
      <c r="AA348" s="100"/>
      <c r="AB348" s="100"/>
      <c r="AC348" s="100"/>
      <c r="AD348" s="100"/>
      <c r="AE348" s="100"/>
      <c r="AF348" s="100"/>
      <c r="AG348" s="100"/>
      <c r="AH348" s="100"/>
      <c r="AI348" s="100"/>
      <c r="AJ348" s="100"/>
      <c r="AK348" s="100"/>
      <c r="AL348" s="100"/>
      <c r="AM348" s="100"/>
      <c r="AN348" s="100"/>
    </row>
    <row r="349" spans="1:40">
      <c r="A349" s="131" t="s">
        <v>10</v>
      </c>
      <c r="B349" s="803" t="e">
        <f>VLOOKUP($A$2,'College Data'!$B$3:$CZ$30,12,FALSE)</f>
        <v>#N/A</v>
      </c>
      <c r="C349" s="803" t="e">
        <f t="shared" si="84"/>
        <v>#N/A</v>
      </c>
      <c r="D349" s="315" t="s">
        <v>141</v>
      </c>
      <c r="E349" s="201" t="s">
        <v>141</v>
      </c>
      <c r="F349" s="201"/>
      <c r="G349" s="802"/>
      <c r="H349" s="1007"/>
      <c r="I349" s="259"/>
      <c r="J349" s="161"/>
      <c r="K349" s="130"/>
      <c r="L349" s="195"/>
      <c r="M349" s="172" t="s">
        <v>141</v>
      </c>
      <c r="N349" s="163"/>
      <c r="O349" s="157">
        <v>18</v>
      </c>
      <c r="P349" s="100"/>
      <c r="Q349" s="100"/>
      <c r="R349" s="100"/>
      <c r="S349" s="100"/>
      <c r="T349" s="100"/>
      <c r="U349" s="100"/>
      <c r="V349" s="100"/>
      <c r="W349" s="100"/>
      <c r="X349" s="100"/>
      <c r="Y349" s="100"/>
      <c r="Z349" s="100"/>
      <c r="AA349" s="100"/>
      <c r="AB349" s="100"/>
      <c r="AC349" s="100"/>
      <c r="AD349" s="100"/>
      <c r="AE349" s="100"/>
      <c r="AF349" s="100"/>
      <c r="AG349" s="100"/>
      <c r="AH349" s="100"/>
      <c r="AI349" s="100"/>
      <c r="AJ349" s="100"/>
      <c r="AK349" s="100"/>
      <c r="AL349" s="100"/>
      <c r="AM349" s="100"/>
      <c r="AN349" s="100"/>
    </row>
    <row r="350" spans="1:40" ht="15.75">
      <c r="A350" s="131" t="s">
        <v>11</v>
      </c>
      <c r="B350" s="803" t="e">
        <f>VLOOKUP($A$2,'College Data'!$B$3:$CZ$30,13,FALSE)</f>
        <v>#N/A</v>
      </c>
      <c r="C350" s="803" t="e">
        <f t="shared" si="84"/>
        <v>#N/A</v>
      </c>
      <c r="D350" s="315" t="s">
        <v>141</v>
      </c>
      <c r="E350" s="201" t="s">
        <v>141</v>
      </c>
      <c r="F350" s="201"/>
      <c r="G350" s="802"/>
      <c r="H350" s="1007"/>
      <c r="I350" s="259"/>
      <c r="J350" s="161"/>
      <c r="K350" s="130" t="s">
        <v>207</v>
      </c>
      <c r="L350" s="195"/>
      <c r="M350" s="196" t="e">
        <f>SUM(M342:M348)</f>
        <v>#N/A</v>
      </c>
      <c r="N350" s="130"/>
      <c r="O350" s="157">
        <v>19</v>
      </c>
      <c r="P350" s="100"/>
      <c r="Q350" s="100"/>
      <c r="R350" s="100"/>
      <c r="S350" s="100"/>
      <c r="T350" s="100"/>
      <c r="U350" s="100"/>
      <c r="V350" s="100"/>
      <c r="W350" s="100"/>
      <c r="X350" s="100"/>
      <c r="Y350" s="100"/>
      <c r="Z350" s="100"/>
      <c r="AA350" s="100"/>
      <c r="AB350" s="100"/>
      <c r="AC350" s="100"/>
      <c r="AD350" s="100"/>
      <c r="AE350" s="100"/>
      <c r="AF350" s="100"/>
      <c r="AG350" s="100"/>
      <c r="AH350" s="100"/>
      <c r="AI350" s="100"/>
      <c r="AJ350" s="100"/>
      <c r="AK350" s="100"/>
      <c r="AL350" s="100"/>
      <c r="AM350" s="100"/>
      <c r="AN350" s="100"/>
    </row>
    <row r="351" spans="1:40">
      <c r="A351" s="131" t="s">
        <v>12</v>
      </c>
      <c r="B351" s="803" t="e">
        <f>VLOOKUP($A$2,'College Data'!$B$3:$CZ$30,14,FALSE)</f>
        <v>#N/A</v>
      </c>
      <c r="C351" s="803" t="e">
        <f t="shared" si="84"/>
        <v>#N/A</v>
      </c>
      <c r="D351" s="315" t="s">
        <v>141</v>
      </c>
      <c r="E351" s="201"/>
      <c r="F351" s="201"/>
      <c r="G351" s="802"/>
      <c r="H351" s="1007"/>
      <c r="I351" s="259"/>
      <c r="J351" s="161"/>
      <c r="K351" s="130" t="s">
        <v>208</v>
      </c>
      <c r="L351" s="197"/>
      <c r="M351" s="193" t="e">
        <f>VLOOKUP($A$2,'College Data'!$B$3:$CZ$30,92,FALSE)</f>
        <v>#N/A</v>
      </c>
      <c r="N351" s="130"/>
      <c r="O351" s="157">
        <v>20</v>
      </c>
      <c r="P351" s="100"/>
      <c r="Q351" s="100"/>
      <c r="R351" s="100"/>
      <c r="S351" s="100"/>
      <c r="T351" s="100"/>
      <c r="U351" s="100"/>
      <c r="V351" s="100"/>
      <c r="W351" s="100"/>
      <c r="X351" s="100"/>
      <c r="Y351" s="100"/>
      <c r="Z351" s="100"/>
      <c r="AA351" s="100"/>
      <c r="AB351" s="100"/>
      <c r="AC351" s="100"/>
      <c r="AD351" s="100"/>
      <c r="AE351" s="100"/>
      <c r="AF351" s="100"/>
      <c r="AG351" s="100"/>
      <c r="AH351" s="100"/>
      <c r="AI351" s="100"/>
      <c r="AJ351" s="100"/>
      <c r="AK351" s="100"/>
      <c r="AL351" s="100"/>
      <c r="AM351" s="100"/>
      <c r="AN351" s="100"/>
    </row>
    <row r="352" spans="1:40">
      <c r="A352" s="131" t="s">
        <v>13</v>
      </c>
      <c r="B352" s="803" t="e">
        <f>VLOOKUP($A$2,'College Data'!$B$3:$CZ$30,15,FALSE)</f>
        <v>#N/A</v>
      </c>
      <c r="C352" s="803" t="e">
        <f t="shared" si="84"/>
        <v>#N/A</v>
      </c>
      <c r="D352" s="315" t="s">
        <v>141</v>
      </c>
      <c r="E352" s="201"/>
      <c r="F352" s="201"/>
      <c r="G352" s="802"/>
      <c r="H352" s="1007"/>
      <c r="I352" s="259"/>
      <c r="J352" s="161"/>
      <c r="K352" s="162"/>
      <c r="L352" s="162"/>
      <c r="M352" s="172"/>
      <c r="N352" s="161"/>
      <c r="O352" s="157">
        <v>21</v>
      </c>
      <c r="P352" s="100"/>
      <c r="Q352" s="100"/>
      <c r="R352" s="100"/>
      <c r="S352" s="100"/>
      <c r="T352" s="100"/>
      <c r="U352" s="100"/>
      <c r="V352" s="100"/>
      <c r="W352" s="100"/>
      <c r="X352" s="100"/>
      <c r="Y352" s="100"/>
      <c r="Z352" s="100"/>
      <c r="AA352" s="100"/>
      <c r="AB352" s="100"/>
      <c r="AC352" s="100"/>
      <c r="AD352" s="100"/>
      <c r="AE352" s="100"/>
      <c r="AF352" s="100"/>
      <c r="AG352" s="100"/>
      <c r="AH352" s="100"/>
      <c r="AI352" s="100"/>
      <c r="AJ352" s="100"/>
      <c r="AK352" s="100"/>
      <c r="AL352" s="100"/>
      <c r="AM352" s="100"/>
      <c r="AN352" s="100"/>
    </row>
    <row r="353" spans="1:40">
      <c r="A353" s="131" t="s">
        <v>14</v>
      </c>
      <c r="B353" s="803" t="e">
        <f>VLOOKUP($A$2,'College Data'!$B$3:$CZ$30,16,FALSE)</f>
        <v>#N/A</v>
      </c>
      <c r="C353" s="803" t="e">
        <f t="shared" si="84"/>
        <v>#N/A</v>
      </c>
      <c r="D353" s="315" t="s">
        <v>141</v>
      </c>
      <c r="E353" s="201"/>
      <c r="F353" s="201"/>
      <c r="G353" s="802"/>
      <c r="H353" s="1007"/>
      <c r="I353" s="259"/>
      <c r="J353" s="161"/>
      <c r="K353" s="100"/>
      <c r="L353" s="100"/>
      <c r="M353" s="100"/>
      <c r="N353" s="100"/>
      <c r="O353" s="157">
        <v>22</v>
      </c>
      <c r="P353" s="100"/>
      <c r="Q353" s="100"/>
      <c r="R353" s="100"/>
      <c r="S353" s="100"/>
      <c r="T353" s="100"/>
      <c r="U353" s="100"/>
      <c r="V353" s="100"/>
      <c r="W353" s="100"/>
      <c r="X353" s="100"/>
      <c r="Y353" s="100"/>
      <c r="Z353" s="100"/>
      <c r="AA353" s="100"/>
      <c r="AB353" s="100"/>
      <c r="AC353" s="100"/>
      <c r="AD353" s="100"/>
      <c r="AE353" s="100"/>
      <c r="AF353" s="100"/>
      <c r="AG353" s="100"/>
      <c r="AH353" s="100"/>
      <c r="AI353" s="100"/>
      <c r="AJ353" s="100"/>
      <c r="AK353" s="100"/>
      <c r="AL353" s="100"/>
      <c r="AM353" s="100"/>
      <c r="AN353" s="100"/>
    </row>
    <row r="354" spans="1:40">
      <c r="A354" s="131" t="s">
        <v>15</v>
      </c>
      <c r="B354" s="803" t="e">
        <f>VLOOKUP($A$2,'College Data'!$B$3:$CZ$30,17,FALSE)</f>
        <v>#N/A</v>
      </c>
      <c r="C354" s="803" t="e">
        <f t="shared" si="84"/>
        <v>#N/A</v>
      </c>
      <c r="D354" s="315" t="s">
        <v>141</v>
      </c>
      <c r="E354" s="201"/>
      <c r="F354" s="201"/>
      <c r="G354" s="802"/>
      <c r="H354" s="1007"/>
      <c r="I354" s="259"/>
      <c r="J354" s="161"/>
      <c r="K354" s="100"/>
      <c r="L354" s="100"/>
      <c r="M354" s="139"/>
      <c r="N354" s="100"/>
      <c r="O354" s="157">
        <v>23</v>
      </c>
      <c r="P354" s="100"/>
      <c r="Q354" s="100"/>
      <c r="R354" s="100"/>
      <c r="S354" s="100"/>
      <c r="T354" s="100"/>
      <c r="U354" s="100"/>
      <c r="V354" s="100"/>
      <c r="W354" s="100"/>
      <c r="X354" s="100"/>
      <c r="Y354" s="100"/>
      <c r="Z354" s="100"/>
      <c r="AA354" s="100"/>
      <c r="AB354" s="100"/>
      <c r="AC354" s="100"/>
      <c r="AD354" s="100"/>
      <c r="AE354" s="100"/>
      <c r="AF354" s="100"/>
      <c r="AG354" s="100"/>
      <c r="AH354" s="100"/>
      <c r="AI354" s="100"/>
      <c r="AJ354" s="100"/>
      <c r="AK354" s="100"/>
      <c r="AL354" s="100"/>
      <c r="AM354" s="100"/>
      <c r="AN354" s="100"/>
    </row>
    <row r="355" spans="1:40">
      <c r="A355" s="131" t="s">
        <v>16</v>
      </c>
      <c r="B355" s="803" t="e">
        <f>VLOOKUP($A$2,'College Data'!$B$3:$CZ$30,18,FALSE)</f>
        <v>#N/A</v>
      </c>
      <c r="C355" s="803" t="e">
        <f t="shared" si="84"/>
        <v>#N/A</v>
      </c>
      <c r="D355" s="315" t="s">
        <v>167</v>
      </c>
      <c r="E355" s="201"/>
      <c r="F355" s="201"/>
      <c r="G355" s="802"/>
      <c r="H355" s="1007"/>
      <c r="I355" s="259"/>
      <c r="J355" s="161"/>
      <c r="K355" s="100"/>
      <c r="L355" s="100"/>
      <c r="M355" s="139"/>
      <c r="N355" s="100"/>
      <c r="O355" s="157">
        <v>24</v>
      </c>
      <c r="P355" s="100"/>
      <c r="Q355" s="100"/>
      <c r="R355" s="100"/>
      <c r="S355" s="100"/>
      <c r="T355" s="100"/>
      <c r="U355" s="100"/>
      <c r="V355" s="100"/>
      <c r="W355" s="100"/>
      <c r="X355" s="100"/>
      <c r="Y355" s="100"/>
      <c r="Z355" s="100"/>
      <c r="AA355" s="100"/>
      <c r="AB355" s="100"/>
      <c r="AC355" s="100"/>
      <c r="AD355" s="100"/>
      <c r="AE355" s="100"/>
      <c r="AF355" s="100"/>
      <c r="AG355" s="100"/>
      <c r="AH355" s="100"/>
      <c r="AI355" s="100"/>
      <c r="AJ355" s="100"/>
      <c r="AK355" s="100"/>
      <c r="AL355" s="100"/>
      <c r="AM355" s="100"/>
      <c r="AN355" s="100"/>
    </row>
    <row r="356" spans="1:40">
      <c r="A356" s="131" t="s">
        <v>17</v>
      </c>
      <c r="B356" s="803" t="e">
        <f>VLOOKUP($A$2,'College Data'!$B$3:$CZ$30,19,FALSE)</f>
        <v>#N/A</v>
      </c>
      <c r="C356" s="803" t="e">
        <f t="shared" si="84"/>
        <v>#N/A</v>
      </c>
      <c r="D356" s="315" t="s">
        <v>141</v>
      </c>
      <c r="E356" s="201"/>
      <c r="F356" s="201"/>
      <c r="G356" s="802"/>
      <c r="H356" s="1007"/>
      <c r="I356" s="259"/>
      <c r="J356" s="161"/>
      <c r="K356" s="100"/>
      <c r="L356" s="100"/>
      <c r="M356" s="100"/>
      <c r="N356" s="100"/>
      <c r="O356" s="157">
        <v>25</v>
      </c>
      <c r="P356" s="100"/>
      <c r="Q356" s="100"/>
      <c r="R356" s="100"/>
      <c r="S356" s="100"/>
      <c r="T356" s="100"/>
      <c r="U356" s="100"/>
      <c r="V356" s="100"/>
      <c r="W356" s="100"/>
      <c r="X356" s="100"/>
      <c r="Y356" s="100"/>
      <c r="Z356" s="100"/>
      <c r="AA356" s="100"/>
      <c r="AB356" s="100"/>
      <c r="AC356" s="100"/>
      <c r="AD356" s="100"/>
      <c r="AE356" s="100"/>
      <c r="AF356" s="100"/>
      <c r="AG356" s="100"/>
      <c r="AH356" s="100"/>
      <c r="AI356" s="100"/>
      <c r="AJ356" s="100"/>
      <c r="AK356" s="100"/>
      <c r="AL356" s="100"/>
      <c r="AM356" s="100"/>
      <c r="AN356" s="100"/>
    </row>
    <row r="357" spans="1:40">
      <c r="A357" s="131" t="s">
        <v>18</v>
      </c>
      <c r="B357" s="803" t="e">
        <f>VLOOKUP($A$2,'College Data'!$B$3:$CZ$30,20,FALSE)</f>
        <v>#N/A</v>
      </c>
      <c r="C357" s="803" t="e">
        <f t="shared" si="84"/>
        <v>#N/A</v>
      </c>
      <c r="D357" s="315" t="s">
        <v>141</v>
      </c>
      <c r="E357" s="201"/>
      <c r="F357" s="201"/>
      <c r="G357" s="802"/>
      <c r="H357" s="1007"/>
      <c r="I357" s="259"/>
      <c r="J357" s="161"/>
      <c r="K357" s="100"/>
      <c r="L357" s="100"/>
      <c r="M357" s="100"/>
      <c r="N357" s="100"/>
      <c r="O357" s="157">
        <v>26</v>
      </c>
      <c r="P357" s="100"/>
      <c r="Q357" s="100"/>
      <c r="R357" s="100"/>
      <c r="S357" s="100"/>
      <c r="T357" s="100"/>
      <c r="U357" s="100"/>
      <c r="V357" s="100"/>
      <c r="W357" s="100"/>
      <c r="X357" s="100"/>
      <c r="Y357" s="100"/>
      <c r="Z357" s="100"/>
      <c r="AA357" s="100"/>
      <c r="AB357" s="100"/>
      <c r="AC357" s="100"/>
      <c r="AD357" s="100"/>
      <c r="AE357" s="100"/>
      <c r="AF357" s="100"/>
      <c r="AG357" s="100"/>
      <c r="AH357" s="100"/>
      <c r="AI357" s="100"/>
      <c r="AJ357" s="100"/>
      <c r="AK357" s="100"/>
      <c r="AL357" s="100"/>
      <c r="AM357" s="100"/>
      <c r="AN357" s="100"/>
    </row>
    <row r="358" spans="1:40">
      <c r="A358" s="131" t="s">
        <v>19</v>
      </c>
      <c r="B358" s="803" t="e">
        <f>VLOOKUP($A$2,'College Data'!$B$3:$CZ$30,21,FALSE)</f>
        <v>#N/A</v>
      </c>
      <c r="C358" s="803" t="e">
        <f t="shared" si="84"/>
        <v>#N/A</v>
      </c>
      <c r="D358" s="315" t="s">
        <v>141</v>
      </c>
      <c r="E358" s="201"/>
      <c r="F358" s="201"/>
      <c r="G358" s="802"/>
      <c r="H358" s="1007"/>
      <c r="I358" s="259"/>
      <c r="J358" s="161"/>
      <c r="K358" s="100"/>
      <c r="L358" s="100"/>
      <c r="M358" s="100"/>
      <c r="N358" s="100"/>
      <c r="O358" s="157">
        <v>27</v>
      </c>
      <c r="P358" s="100"/>
      <c r="Q358" s="100"/>
      <c r="R358" s="100"/>
      <c r="S358" s="100"/>
      <c r="T358" s="100"/>
      <c r="U358" s="100"/>
      <c r="V358" s="100"/>
      <c r="W358" s="100"/>
      <c r="X358" s="100"/>
      <c r="Y358" s="100"/>
      <c r="Z358" s="100"/>
      <c r="AA358" s="100"/>
      <c r="AB358" s="100"/>
      <c r="AC358" s="100"/>
      <c r="AD358" s="100"/>
      <c r="AE358" s="100"/>
      <c r="AF358" s="100"/>
      <c r="AG358" s="100"/>
      <c r="AH358" s="100"/>
      <c r="AI358" s="100"/>
      <c r="AJ358" s="100"/>
      <c r="AK358" s="100"/>
      <c r="AL358" s="100"/>
      <c r="AM358" s="100"/>
      <c r="AN358" s="100"/>
    </row>
    <row r="359" spans="1:40">
      <c r="A359" s="131" t="s">
        <v>20</v>
      </c>
      <c r="B359" s="803" t="e">
        <f>VLOOKUP($A$2,'College Data'!$B$3:$CZ$30,22,FALSE)</f>
        <v>#N/A</v>
      </c>
      <c r="C359" s="803" t="e">
        <f t="shared" si="84"/>
        <v>#N/A</v>
      </c>
      <c r="D359" s="315" t="s">
        <v>141</v>
      </c>
      <c r="E359" s="201"/>
      <c r="F359" s="201"/>
      <c r="G359" s="802"/>
      <c r="H359" s="1007"/>
      <c r="I359" s="259"/>
      <c r="J359" s="161"/>
      <c r="K359" s="100"/>
      <c r="L359" s="100"/>
      <c r="M359" s="100"/>
      <c r="N359" s="100"/>
      <c r="O359" s="157">
        <v>28</v>
      </c>
      <c r="P359" s="100"/>
      <c r="Q359" s="100"/>
      <c r="R359" s="100"/>
      <c r="S359" s="100"/>
      <c r="T359" s="100"/>
      <c r="U359" s="100"/>
      <c r="V359" s="100"/>
      <c r="W359" s="100"/>
      <c r="X359" s="100"/>
      <c r="Y359" s="100"/>
      <c r="Z359" s="100"/>
      <c r="AA359" s="100"/>
      <c r="AB359" s="100"/>
      <c r="AC359" s="100"/>
      <c r="AD359" s="100"/>
      <c r="AE359" s="100"/>
      <c r="AF359" s="100"/>
      <c r="AG359" s="100"/>
      <c r="AH359" s="100"/>
      <c r="AI359" s="100"/>
      <c r="AJ359" s="100"/>
      <c r="AK359" s="100"/>
      <c r="AL359" s="100"/>
      <c r="AM359" s="100"/>
      <c r="AN359" s="100"/>
    </row>
    <row r="360" spans="1:40">
      <c r="A360" s="131" t="s">
        <v>21</v>
      </c>
      <c r="B360" s="803" t="e">
        <f>VLOOKUP($A$2,'College Data'!$B$3:$CZ$30,23,FALSE)</f>
        <v>#N/A</v>
      </c>
      <c r="C360" s="803" t="e">
        <f t="shared" si="84"/>
        <v>#N/A</v>
      </c>
      <c r="D360" s="315" t="s">
        <v>141</v>
      </c>
      <c r="E360" s="201"/>
      <c r="F360" s="201"/>
      <c r="G360" s="802"/>
      <c r="H360" s="1007"/>
      <c r="I360" s="259"/>
      <c r="J360" s="161"/>
      <c r="K360" s="100"/>
      <c r="L360" s="100"/>
      <c r="M360" s="100"/>
      <c r="N360" s="100"/>
      <c r="O360" s="157">
        <v>29</v>
      </c>
      <c r="P360" s="100"/>
      <c r="Q360" s="100"/>
      <c r="R360" s="100"/>
      <c r="S360" s="100"/>
      <c r="T360" s="100"/>
      <c r="U360" s="100"/>
      <c r="V360" s="100"/>
      <c r="W360" s="100"/>
      <c r="X360" s="100"/>
      <c r="Y360" s="100"/>
      <c r="Z360" s="100"/>
      <c r="AA360" s="100"/>
      <c r="AB360" s="100"/>
      <c r="AC360" s="100"/>
      <c r="AD360" s="100"/>
      <c r="AE360" s="100"/>
      <c r="AF360" s="100"/>
      <c r="AG360" s="100"/>
      <c r="AH360" s="100"/>
      <c r="AI360" s="100"/>
      <c r="AJ360" s="100"/>
      <c r="AK360" s="100"/>
      <c r="AL360" s="100"/>
      <c r="AM360" s="100"/>
      <c r="AN360" s="100"/>
    </row>
    <row r="361" spans="1:40" ht="15.75">
      <c r="A361" s="131" t="s">
        <v>22</v>
      </c>
      <c r="B361" s="803" t="e">
        <f>VLOOKUP($A$2,'College Data'!$B$3:$CZ$30,24,FALSE)</f>
        <v>#N/A</v>
      </c>
      <c r="C361" s="803" t="e">
        <f t="shared" si="84"/>
        <v>#N/A</v>
      </c>
      <c r="D361" s="315" t="s">
        <v>141</v>
      </c>
      <c r="E361" s="201"/>
      <c r="F361" s="201"/>
      <c r="G361" s="802"/>
      <c r="H361" s="1007"/>
      <c r="I361" s="259"/>
      <c r="J361" s="161"/>
      <c r="K361" s="100"/>
      <c r="L361" s="100"/>
      <c r="M361" s="100"/>
      <c r="N361" s="100"/>
      <c r="O361" s="157">
        <v>30</v>
      </c>
      <c r="P361" s="100"/>
      <c r="Q361" s="1018" t="s">
        <v>171</v>
      </c>
      <c r="R361" s="1019" t="s">
        <v>153</v>
      </c>
      <c r="S361" s="1006"/>
      <c r="T361" s="161"/>
      <c r="U361" s="124" t="s">
        <v>253</v>
      </c>
      <c r="V361" s="130"/>
      <c r="W361" s="100"/>
      <c r="X361" s="100"/>
      <c r="Y361" s="100"/>
      <c r="Z361" s="100"/>
      <c r="AA361" s="100"/>
      <c r="AB361" s="100"/>
      <c r="AC361" s="100"/>
      <c r="AD361" s="100"/>
      <c r="AE361" s="100"/>
      <c r="AF361" s="100"/>
      <c r="AG361" s="100"/>
      <c r="AH361" s="100"/>
      <c r="AI361" s="100"/>
      <c r="AJ361" s="100"/>
      <c r="AK361" s="100"/>
      <c r="AL361" s="100"/>
      <c r="AM361" s="100"/>
      <c r="AN361" s="100"/>
    </row>
    <row r="362" spans="1:40" ht="15.75">
      <c r="A362" s="131" t="s">
        <v>23</v>
      </c>
      <c r="B362" s="803" t="e">
        <f>VLOOKUP($A$2,'College Data'!$B$3:$CZ$30,25,FALSE)</f>
        <v>#N/A</v>
      </c>
      <c r="C362" s="803" t="e">
        <f t="shared" si="84"/>
        <v>#N/A</v>
      </c>
      <c r="D362" s="315" t="s">
        <v>141</v>
      </c>
      <c r="E362" s="201"/>
      <c r="F362" s="201"/>
      <c r="G362" s="802"/>
      <c r="H362" s="1007"/>
      <c r="I362" s="290"/>
      <c r="J362" s="161"/>
      <c r="K362" s="100"/>
      <c r="L362" s="100"/>
      <c r="M362" s="100"/>
      <c r="N362" s="100"/>
      <c r="O362" s="157">
        <v>31</v>
      </c>
      <c r="P362" s="100"/>
      <c r="Q362" s="1020" t="s">
        <v>172</v>
      </c>
      <c r="R362" s="1021" t="s">
        <v>177</v>
      </c>
      <c r="S362" s="1006"/>
      <c r="T362" s="161"/>
      <c r="U362" s="110" t="s">
        <v>254</v>
      </c>
      <c r="V362" s="130"/>
      <c r="W362" s="100"/>
      <c r="X362" s="100"/>
      <c r="Y362" s="100"/>
      <c r="Z362" s="100"/>
      <c r="AA362" s="100"/>
      <c r="AB362" s="100"/>
      <c r="AC362" s="100"/>
      <c r="AD362" s="100"/>
      <c r="AE362" s="100"/>
      <c r="AF362" s="100"/>
      <c r="AG362" s="100"/>
      <c r="AH362" s="100"/>
      <c r="AI362" s="100"/>
      <c r="AJ362" s="100"/>
      <c r="AK362" s="100"/>
      <c r="AL362" s="100"/>
      <c r="AM362" s="100"/>
      <c r="AN362" s="100"/>
    </row>
    <row r="363" spans="1:40" ht="16.5" thickBot="1">
      <c r="A363" s="131" t="s">
        <v>24</v>
      </c>
      <c r="B363" s="803" t="e">
        <f>VLOOKUP($A$2,'College Data'!$B$3:$CZ$30,26,FALSE)</f>
        <v>#N/A</v>
      </c>
      <c r="C363" s="803" t="e">
        <f t="shared" si="84"/>
        <v>#N/A</v>
      </c>
      <c r="D363" s="315" t="s">
        <v>141</v>
      </c>
      <c r="E363" s="201"/>
      <c r="F363" s="201"/>
      <c r="G363" s="802"/>
      <c r="H363" s="1007"/>
      <c r="I363" s="259"/>
      <c r="J363" s="161"/>
      <c r="K363" s="100"/>
      <c r="L363" s="100"/>
      <c r="M363" s="100"/>
      <c r="N363" s="100"/>
      <c r="O363" s="157">
        <v>32</v>
      </c>
      <c r="P363" s="100"/>
      <c r="Q363" s="1020" t="s">
        <v>173</v>
      </c>
      <c r="R363" s="1021" t="s">
        <v>146</v>
      </c>
      <c r="S363" s="1006"/>
      <c r="T363" s="161"/>
      <c r="U363" s="110" t="s">
        <v>179</v>
      </c>
      <c r="V363" s="130"/>
      <c r="W363" s="100"/>
      <c r="X363" s="100"/>
      <c r="Y363" s="100"/>
      <c r="Z363" s="100"/>
      <c r="AA363" s="100"/>
      <c r="AB363" s="100"/>
      <c r="AC363" s="100"/>
      <c r="AD363" s="100"/>
      <c r="AE363" s="100"/>
      <c r="AF363" s="100"/>
      <c r="AG363" s="100"/>
      <c r="AH363" s="100"/>
      <c r="AI363" s="100"/>
      <c r="AJ363" s="100"/>
      <c r="AK363" s="100"/>
      <c r="AL363" s="100"/>
      <c r="AM363" s="100"/>
      <c r="AN363" s="100"/>
    </row>
    <row r="364" spans="1:40" ht="16.5" thickTop="1">
      <c r="A364" s="127"/>
      <c r="B364" s="676"/>
      <c r="C364" s="308"/>
      <c r="D364" s="308"/>
      <c r="E364" s="308"/>
      <c r="F364" s="308"/>
      <c r="G364" s="308"/>
      <c r="H364" s="1008"/>
      <c r="I364" s="259"/>
      <c r="J364" s="161"/>
      <c r="K364" s="100"/>
      <c r="L364" s="100" t="s">
        <v>141</v>
      </c>
      <c r="M364" s="100"/>
      <c r="N364" s="100"/>
      <c r="O364" s="157">
        <v>33</v>
      </c>
      <c r="P364" s="100"/>
      <c r="Q364" s="1022"/>
      <c r="R364" s="1023"/>
      <c r="S364" s="259"/>
      <c r="T364" s="1014" t="s">
        <v>289</v>
      </c>
      <c r="U364" s="193" t="e">
        <f>VLOOKUP($A$2,'College Data'!$B$3:$CZ$30,95,FALSE)</f>
        <v>#N/A</v>
      </c>
      <c r="V364" s="130"/>
      <c r="W364" s="100"/>
      <c r="X364" s="100"/>
      <c r="Y364" s="100"/>
      <c r="Z364" s="100"/>
      <c r="AA364" s="100"/>
      <c r="AB364" s="100"/>
      <c r="AC364" s="100"/>
      <c r="AD364" s="100"/>
      <c r="AE364" s="100"/>
      <c r="AF364" s="100"/>
      <c r="AG364" s="100"/>
      <c r="AH364" s="100"/>
      <c r="AI364" s="100"/>
      <c r="AJ364" s="100"/>
      <c r="AK364" s="100"/>
      <c r="AL364" s="100"/>
      <c r="AM364" s="100"/>
      <c r="AN364" s="100"/>
    </row>
    <row r="365" spans="1:40" ht="15.75">
      <c r="A365" s="127" t="s">
        <v>284</v>
      </c>
      <c r="B365" s="687" t="e">
        <f>SUM(B340:B363)</f>
        <v>#N/A</v>
      </c>
      <c r="C365" s="804" t="e">
        <f>SUM(C340:C363)</f>
        <v>#N/A</v>
      </c>
      <c r="D365" s="687" t="e">
        <f>$U$364</f>
        <v>#N/A</v>
      </c>
      <c r="E365" s="687" t="e">
        <f>IF($C$449=0,0,+$Q$365*($C$365/$C$449))</f>
        <v>#N/A</v>
      </c>
      <c r="F365" s="805" t="e">
        <f>IF($C$449=0,0,+$R$365*($C$365/$C$449))</f>
        <v>#N/A</v>
      </c>
      <c r="G365" s="806" t="e">
        <f>IF($C$449=0,0,+$C$365/$C$449)</f>
        <v>#N/A</v>
      </c>
      <c r="H365" s="1009"/>
      <c r="I365" s="1008"/>
      <c r="J365" s="161"/>
      <c r="K365" s="100"/>
      <c r="L365" s="100"/>
      <c r="M365" s="100"/>
      <c r="N365" s="100"/>
      <c r="O365" s="157">
        <v>34</v>
      </c>
      <c r="P365" s="100"/>
      <c r="Q365" s="1024" t="e">
        <f>VLOOKUP($A$2,'College Data'!$B$3:$CZ$30,93,FALSE)</f>
        <v>#N/A</v>
      </c>
      <c r="R365" s="1025" t="e">
        <f>VLOOKUP($A$2,'College Data'!$B$3:$CZ$30,94,FALSE)</f>
        <v>#N/A</v>
      </c>
      <c r="S365" s="290"/>
      <c r="T365" s="1015" t="s">
        <v>242</v>
      </c>
      <c r="U365" s="193" t="e">
        <f>VLOOKUP($A$2,'College Data'!$B$3:$CZ$30,96,FALSE)</f>
        <v>#N/A</v>
      </c>
      <c r="V365" s="130"/>
      <c r="W365" s="100"/>
      <c r="X365" s="100"/>
      <c r="Y365" s="100"/>
      <c r="Z365" s="100"/>
      <c r="AA365" s="100"/>
      <c r="AB365" s="100"/>
      <c r="AC365" s="100"/>
      <c r="AD365" s="100"/>
      <c r="AE365" s="100"/>
      <c r="AF365" s="100"/>
      <c r="AG365" s="100"/>
      <c r="AH365" s="100"/>
      <c r="AI365" s="100"/>
      <c r="AJ365" s="100"/>
      <c r="AK365" s="100"/>
      <c r="AL365" s="100"/>
      <c r="AM365" s="100"/>
      <c r="AN365" s="100"/>
    </row>
    <row r="366" spans="1:40" ht="15.75">
      <c r="A366" s="115"/>
      <c r="B366" s="676"/>
      <c r="C366" s="807"/>
      <c r="D366" s="808"/>
      <c r="E366" s="808"/>
      <c r="F366" s="809"/>
      <c r="G366" s="810"/>
      <c r="H366" s="1010"/>
      <c r="I366" s="1008"/>
      <c r="J366" s="161"/>
      <c r="K366" s="100"/>
      <c r="L366" s="100"/>
      <c r="M366" s="100"/>
      <c r="N366" s="100"/>
      <c r="O366" s="157">
        <v>35</v>
      </c>
      <c r="P366" s="100"/>
      <c r="Q366" s="160"/>
      <c r="R366" s="160"/>
      <c r="S366" s="290"/>
      <c r="T366" s="1016" t="s">
        <v>243</v>
      </c>
      <c r="U366" s="193" t="e">
        <f>VLOOKUP($A$2,'College Data'!$B$3:$CZ$30,97,FALSE)</f>
        <v>#N/A</v>
      </c>
      <c r="V366" s="130"/>
      <c r="W366" s="100"/>
      <c r="X366" s="100"/>
      <c r="Y366" s="100"/>
      <c r="Z366" s="100"/>
      <c r="AA366" s="100"/>
      <c r="AB366" s="100"/>
      <c r="AC366" s="100"/>
      <c r="AD366" s="100"/>
      <c r="AE366" s="100"/>
      <c r="AF366" s="100"/>
      <c r="AG366" s="100"/>
      <c r="AH366" s="100"/>
      <c r="AI366" s="100"/>
      <c r="AJ366" s="100"/>
      <c r="AK366" s="100"/>
      <c r="AL366" s="100"/>
      <c r="AM366" s="100"/>
      <c r="AN366" s="100"/>
    </row>
    <row r="367" spans="1:40" ht="15.75">
      <c r="A367" s="103" t="s">
        <v>283</v>
      </c>
      <c r="B367" s="558"/>
      <c r="C367" s="302"/>
      <c r="D367" s="811"/>
      <c r="E367" s="811"/>
      <c r="F367" s="812"/>
      <c r="G367" s="813"/>
      <c r="H367" s="1010"/>
      <c r="I367" s="1008"/>
      <c r="J367" s="161"/>
      <c r="K367" s="100"/>
      <c r="L367" s="100"/>
      <c r="M367" s="100"/>
      <c r="N367" s="100"/>
      <c r="O367" s="157">
        <v>36</v>
      </c>
      <c r="P367" s="100"/>
      <c r="Q367" s="160"/>
      <c r="R367" s="160"/>
      <c r="S367" s="290"/>
      <c r="T367" s="1016" t="s">
        <v>244</v>
      </c>
      <c r="U367" s="193" t="e">
        <f>VLOOKUP($A$2,'College Data'!$B$3:$CZ$30,98,FALSE)</f>
        <v>#N/A</v>
      </c>
      <c r="V367" s="130"/>
      <c r="W367" s="100"/>
      <c r="X367" s="100"/>
      <c r="Y367" s="100"/>
      <c r="Z367" s="100"/>
      <c r="AA367" s="100"/>
      <c r="AB367" s="100"/>
      <c r="AC367" s="100"/>
      <c r="AD367" s="100"/>
      <c r="AE367" s="100"/>
      <c r="AF367" s="100"/>
      <c r="AG367" s="100"/>
      <c r="AH367" s="100"/>
      <c r="AI367" s="100"/>
      <c r="AJ367" s="100"/>
      <c r="AK367" s="100"/>
      <c r="AL367" s="100"/>
      <c r="AM367" s="100"/>
      <c r="AN367" s="100"/>
    </row>
    <row r="368" spans="1:40" ht="15.75">
      <c r="A368" s="103" t="s">
        <v>287</v>
      </c>
      <c r="B368" s="558"/>
      <c r="C368" s="305"/>
      <c r="D368" s="315"/>
      <c r="E368" s="201"/>
      <c r="F368" s="201"/>
      <c r="G368" s="802"/>
      <c r="H368" s="1007"/>
      <c r="I368" s="259"/>
      <c r="J368" s="161"/>
      <c r="K368" s="100"/>
      <c r="L368" s="100"/>
      <c r="M368" s="100"/>
      <c r="N368" s="100"/>
      <c r="O368" s="157">
        <v>37</v>
      </c>
      <c r="P368" s="100"/>
      <c r="Q368" s="104"/>
      <c r="R368" s="104"/>
      <c r="S368" s="290"/>
      <c r="T368" s="1016" t="s">
        <v>245</v>
      </c>
      <c r="U368" s="193" t="e">
        <f>VLOOKUP($A$2,'College Data'!$B$3:$CZ$30,99,FALSE)</f>
        <v>#N/A</v>
      </c>
      <c r="V368" s="130"/>
      <c r="W368" s="100"/>
      <c r="X368" s="100"/>
      <c r="Y368" s="100"/>
      <c r="Z368" s="100"/>
      <c r="AA368" s="100"/>
      <c r="AB368" s="100"/>
      <c r="AC368" s="100"/>
      <c r="AD368" s="100"/>
      <c r="AE368" s="100"/>
      <c r="AF368" s="100"/>
      <c r="AG368" s="100"/>
      <c r="AH368" s="100"/>
      <c r="AI368" s="100"/>
      <c r="AJ368" s="100"/>
      <c r="AK368" s="100"/>
      <c r="AL368" s="100"/>
      <c r="AM368" s="100"/>
      <c r="AN368" s="100"/>
    </row>
    <row r="369" spans="1:40" ht="15.75">
      <c r="A369" s="99" t="s">
        <v>1</v>
      </c>
      <c r="B369" s="803" t="e">
        <f>VLOOKUP($A$2,'College Data'!$B$3:$CZ$30,28,FALSE)</f>
        <v>#N/A</v>
      </c>
      <c r="C369" s="803" t="e">
        <f>B369/30</f>
        <v>#N/A</v>
      </c>
      <c r="D369" s="315" t="s">
        <v>141</v>
      </c>
      <c r="E369" s="201" t="s">
        <v>141</v>
      </c>
      <c r="F369" s="201"/>
      <c r="G369" s="802"/>
      <c r="H369" s="1007"/>
      <c r="I369" s="259"/>
      <c r="J369" s="161"/>
      <c r="K369" s="100"/>
      <c r="L369" s="100"/>
      <c r="M369" s="100"/>
      <c r="N369" s="100"/>
      <c r="O369" s="157">
        <v>38</v>
      </c>
      <c r="P369" s="100"/>
      <c r="Q369" s="104"/>
      <c r="R369" s="104"/>
      <c r="S369" s="290"/>
      <c r="T369" s="1016" t="s">
        <v>246</v>
      </c>
      <c r="U369" s="193" t="e">
        <f>VLOOKUP($A$2,'College Data'!$B$3:$CZ$30,100,FALSE)</f>
        <v>#N/A</v>
      </c>
      <c r="V369" s="130" t="s">
        <v>279</v>
      </c>
      <c r="W369" s="100"/>
      <c r="X369" s="100"/>
      <c r="Y369" s="100"/>
      <c r="Z369" s="100"/>
      <c r="AA369" s="100"/>
      <c r="AB369" s="100"/>
      <c r="AC369" s="100"/>
      <c r="AD369" s="100"/>
      <c r="AE369" s="100"/>
      <c r="AF369" s="100"/>
      <c r="AG369" s="100"/>
      <c r="AH369" s="100"/>
      <c r="AI369" s="100"/>
      <c r="AJ369" s="100"/>
      <c r="AK369" s="100"/>
      <c r="AL369" s="100"/>
      <c r="AM369" s="100"/>
      <c r="AN369" s="100"/>
    </row>
    <row r="370" spans="1:40" ht="15.75">
      <c r="A370" s="99" t="s">
        <v>2</v>
      </c>
      <c r="B370" s="803" t="e">
        <f>VLOOKUP($A$2,'College Data'!$B$3:$CZ$30,29,FALSE)</f>
        <v>#N/A</v>
      </c>
      <c r="C370" s="803" t="e">
        <f t="shared" ref="C370:C392" si="85">B370/30</f>
        <v>#N/A</v>
      </c>
      <c r="D370" s="315" t="s">
        <v>141</v>
      </c>
      <c r="E370" s="201" t="s">
        <v>141</v>
      </c>
      <c r="F370" s="201"/>
      <c r="G370" s="802"/>
      <c r="H370" s="1007"/>
      <c r="I370" s="259"/>
      <c r="J370" s="161"/>
      <c r="K370" s="100"/>
      <c r="L370" s="100"/>
      <c r="M370" s="100"/>
      <c r="N370" s="100"/>
      <c r="O370" s="157">
        <v>39</v>
      </c>
      <c r="P370" s="100"/>
      <c r="Q370" s="104"/>
      <c r="R370" s="104"/>
      <c r="S370" s="290"/>
      <c r="T370" s="1016" t="s">
        <v>247</v>
      </c>
      <c r="U370" s="193" t="e">
        <f>VLOOKUP($A$2,'College Data'!$B$3:$CZ$30,101,FALSE)</f>
        <v>#N/A</v>
      </c>
      <c r="V370" s="130" t="s">
        <v>280</v>
      </c>
      <c r="W370" s="100"/>
      <c r="X370" s="100"/>
      <c r="Y370" s="100"/>
      <c r="Z370" s="100"/>
      <c r="AA370" s="100"/>
      <c r="AB370" s="100"/>
      <c r="AC370" s="100"/>
      <c r="AD370" s="100"/>
      <c r="AE370" s="100"/>
      <c r="AF370" s="100"/>
      <c r="AG370" s="100"/>
      <c r="AH370" s="100"/>
      <c r="AI370" s="100"/>
      <c r="AJ370" s="100"/>
      <c r="AK370" s="100"/>
      <c r="AL370" s="100"/>
      <c r="AM370" s="100"/>
      <c r="AN370" s="100"/>
    </row>
    <row r="371" spans="1:40" ht="15.75">
      <c r="A371" s="99" t="s">
        <v>3</v>
      </c>
      <c r="B371" s="803" t="e">
        <f>VLOOKUP($A$2,'College Data'!$B$3:$CZ$30,30,FALSE)</f>
        <v>#N/A</v>
      </c>
      <c r="C371" s="803" t="e">
        <f t="shared" si="85"/>
        <v>#N/A</v>
      </c>
      <c r="D371" s="315" t="s">
        <v>141</v>
      </c>
      <c r="E371" s="201" t="s">
        <v>141</v>
      </c>
      <c r="F371" s="201"/>
      <c r="G371" s="802"/>
      <c r="H371" s="1007"/>
      <c r="I371" s="259"/>
      <c r="J371" s="161"/>
      <c r="K371" s="100"/>
      <c r="L371" s="100"/>
      <c r="M371" s="100"/>
      <c r="N371" s="100"/>
      <c r="O371" s="157">
        <v>40</v>
      </c>
      <c r="P371" s="100"/>
      <c r="Q371" s="104"/>
      <c r="R371" s="104"/>
      <c r="S371" s="290"/>
      <c r="T371" s="1016" t="s">
        <v>248</v>
      </c>
      <c r="U371" s="193" t="e">
        <f>VLOOKUP($A$2,'College Data'!$B$3:$CZ$30,102,FALSE)</f>
        <v>#N/A</v>
      </c>
      <c r="V371" s="130"/>
      <c r="W371" s="100"/>
      <c r="X371" s="100"/>
      <c r="Y371" s="100"/>
      <c r="Z371" s="100"/>
      <c r="AA371" s="100"/>
      <c r="AB371" s="100"/>
      <c r="AC371" s="100"/>
      <c r="AD371" s="100"/>
      <c r="AE371" s="100"/>
      <c r="AF371" s="100"/>
      <c r="AG371" s="100"/>
      <c r="AH371" s="100"/>
      <c r="AI371" s="100"/>
      <c r="AJ371" s="100"/>
      <c r="AK371" s="100"/>
      <c r="AL371" s="100"/>
      <c r="AM371" s="100"/>
      <c r="AN371" s="100"/>
    </row>
    <row r="372" spans="1:40" ht="15.75">
      <c r="A372" s="99" t="s">
        <v>4</v>
      </c>
      <c r="B372" s="803" t="e">
        <f>VLOOKUP($A$2,'College Data'!$B$3:$CZ$30,31,FALSE)</f>
        <v>#N/A</v>
      </c>
      <c r="C372" s="803" t="e">
        <f t="shared" si="85"/>
        <v>#N/A</v>
      </c>
      <c r="D372" s="315" t="s">
        <v>141</v>
      </c>
      <c r="E372" s="201" t="s">
        <v>141</v>
      </c>
      <c r="F372" s="201"/>
      <c r="G372" s="802"/>
      <c r="H372" s="1007"/>
      <c r="I372" s="259"/>
      <c r="J372" s="161"/>
      <c r="K372" s="100"/>
      <c r="L372" s="100"/>
      <c r="M372" s="100"/>
      <c r="N372" s="100"/>
      <c r="O372" s="157">
        <v>41</v>
      </c>
      <c r="P372" s="100"/>
      <c r="Q372" s="100"/>
      <c r="R372" s="100"/>
      <c r="S372" s="290"/>
      <c r="T372" s="1016" t="s">
        <v>249</v>
      </c>
      <c r="U372" s="193" t="e">
        <f>VLOOKUP($A$2,'College Data'!$B$3:$CZ$30,103,FALSE)</f>
        <v>#N/A</v>
      </c>
      <c r="V372" s="130"/>
      <c r="W372" s="100"/>
      <c r="X372" s="100"/>
      <c r="Y372" s="100"/>
      <c r="Z372" s="100"/>
      <c r="AA372" s="100"/>
      <c r="AB372" s="100"/>
      <c r="AC372" s="100"/>
      <c r="AD372" s="100"/>
      <c r="AE372" s="100"/>
      <c r="AF372" s="100"/>
      <c r="AG372" s="100"/>
      <c r="AH372" s="100"/>
      <c r="AI372" s="100"/>
      <c r="AJ372" s="100"/>
      <c r="AK372" s="100"/>
      <c r="AL372" s="100"/>
      <c r="AM372" s="100"/>
      <c r="AN372" s="100"/>
    </row>
    <row r="373" spans="1:40" ht="15.75">
      <c r="A373" s="99" t="s">
        <v>5</v>
      </c>
      <c r="B373" s="803" t="e">
        <f>VLOOKUP($A$2,'College Data'!$B$3:$CZ$30,32,FALSE)</f>
        <v>#N/A</v>
      </c>
      <c r="C373" s="803" t="e">
        <f t="shared" si="85"/>
        <v>#N/A</v>
      </c>
      <c r="D373" s="315" t="s">
        <v>141</v>
      </c>
      <c r="E373" s="201" t="s">
        <v>141</v>
      </c>
      <c r="F373" s="201"/>
      <c r="G373" s="802"/>
      <c r="H373" s="1007"/>
      <c r="I373" s="259"/>
      <c r="J373" s="161"/>
      <c r="K373" s="100"/>
      <c r="L373" s="100"/>
      <c r="M373" s="100"/>
      <c r="N373" s="100"/>
      <c r="O373" s="157">
        <v>42</v>
      </c>
      <c r="P373" s="100"/>
      <c r="Q373" s="100"/>
      <c r="R373" s="161"/>
      <c r="S373" s="290"/>
      <c r="T373" s="1017" t="s">
        <v>250</v>
      </c>
      <c r="U373" s="196" t="e">
        <f>SUM(U365:U372)</f>
        <v>#N/A</v>
      </c>
      <c r="V373" s="199"/>
      <c r="W373" s="199"/>
      <c r="X373" s="100"/>
      <c r="Y373" s="100"/>
      <c r="Z373" s="100"/>
      <c r="AA373" s="100"/>
      <c r="AB373" s="100"/>
      <c r="AC373" s="100"/>
      <c r="AD373" s="100"/>
      <c r="AE373" s="100"/>
      <c r="AF373" s="100"/>
      <c r="AG373" s="100"/>
      <c r="AH373" s="100"/>
      <c r="AI373" s="100"/>
      <c r="AJ373" s="100"/>
      <c r="AK373" s="100"/>
      <c r="AL373" s="100"/>
      <c r="AM373" s="100"/>
      <c r="AN373" s="100"/>
    </row>
    <row r="374" spans="1:40">
      <c r="A374" s="99" t="s">
        <v>6</v>
      </c>
      <c r="B374" s="803" t="e">
        <f>VLOOKUP($A$2,'College Data'!$B$3:$CZ$30,33,FALSE)</f>
        <v>#N/A</v>
      </c>
      <c r="C374" s="803" t="e">
        <f t="shared" si="85"/>
        <v>#N/A</v>
      </c>
      <c r="D374" s="315" t="s">
        <v>141</v>
      </c>
      <c r="E374" s="201" t="s">
        <v>141</v>
      </c>
      <c r="F374" s="201"/>
      <c r="G374" s="802"/>
      <c r="H374" s="1007"/>
      <c r="I374" s="259"/>
      <c r="J374" s="161"/>
      <c r="K374" s="100"/>
      <c r="L374" s="100"/>
      <c r="M374" s="100"/>
      <c r="N374" s="100"/>
      <c r="O374" s="157">
        <v>43</v>
      </c>
      <c r="P374" s="100"/>
      <c r="Q374" s="100"/>
      <c r="R374" s="100"/>
      <c r="S374" s="100"/>
      <c r="T374" s="161"/>
      <c r="U374" s="172"/>
      <c r="V374" s="100"/>
      <c r="W374" s="100"/>
      <c r="X374" s="100"/>
      <c r="Y374" s="100"/>
      <c r="Z374" s="100"/>
      <c r="AA374" s="100"/>
      <c r="AB374" s="100"/>
      <c r="AC374" s="100"/>
      <c r="AD374" s="100"/>
      <c r="AE374" s="100"/>
      <c r="AF374" s="100"/>
      <c r="AG374" s="100"/>
      <c r="AH374" s="100"/>
      <c r="AI374" s="100"/>
      <c r="AJ374" s="100"/>
      <c r="AK374" s="100"/>
      <c r="AL374" s="100"/>
      <c r="AM374" s="100"/>
      <c r="AN374" s="100"/>
    </row>
    <row r="375" spans="1:40">
      <c r="A375" s="99" t="s">
        <v>7</v>
      </c>
      <c r="B375" s="803" t="e">
        <f>VLOOKUP($A$2,'College Data'!$B$3:$CZ$30,34,FALSE)</f>
        <v>#N/A</v>
      </c>
      <c r="C375" s="803" t="e">
        <f t="shared" si="85"/>
        <v>#N/A</v>
      </c>
      <c r="D375" s="315" t="s">
        <v>167</v>
      </c>
      <c r="E375" s="201" t="s">
        <v>141</v>
      </c>
      <c r="F375" s="201"/>
      <c r="G375" s="802"/>
      <c r="H375" s="1007"/>
      <c r="I375" s="259"/>
      <c r="J375" s="161"/>
      <c r="K375" s="100"/>
      <c r="L375" s="100"/>
      <c r="M375" s="100"/>
      <c r="N375" s="100"/>
      <c r="O375" s="157">
        <v>44</v>
      </c>
      <c r="P375" s="100"/>
      <c r="Q375" s="100"/>
      <c r="R375" s="100"/>
      <c r="S375" s="100"/>
      <c r="T375" s="100"/>
      <c r="U375" s="100"/>
      <c r="V375" s="100"/>
      <c r="W375" s="100"/>
      <c r="X375" s="100"/>
      <c r="Y375" s="100"/>
      <c r="Z375" s="100"/>
      <c r="AA375" s="100"/>
      <c r="AB375" s="100"/>
      <c r="AC375" s="100"/>
      <c r="AD375" s="100"/>
      <c r="AE375" s="100"/>
      <c r="AF375" s="100"/>
      <c r="AG375" s="100"/>
      <c r="AH375" s="100"/>
      <c r="AI375" s="100"/>
      <c r="AJ375" s="100"/>
      <c r="AK375" s="100"/>
      <c r="AL375" s="100"/>
      <c r="AM375" s="100"/>
      <c r="AN375" s="100"/>
    </row>
    <row r="376" spans="1:40">
      <c r="A376" s="99" t="s">
        <v>8</v>
      </c>
      <c r="B376" s="803" t="e">
        <f>VLOOKUP($A$2,'College Data'!$B$3:$CZ$30,35,FALSE)</f>
        <v>#N/A</v>
      </c>
      <c r="C376" s="803" t="e">
        <f t="shared" si="85"/>
        <v>#N/A</v>
      </c>
      <c r="D376" s="315" t="s">
        <v>167</v>
      </c>
      <c r="E376" s="201" t="s">
        <v>141</v>
      </c>
      <c r="F376" s="201"/>
      <c r="G376" s="802"/>
      <c r="H376" s="1007"/>
      <c r="I376" s="259"/>
      <c r="J376" s="161"/>
      <c r="K376" s="100"/>
      <c r="L376" s="100"/>
      <c r="M376" s="100"/>
      <c r="N376" s="100"/>
      <c r="O376" s="157">
        <v>45</v>
      </c>
      <c r="P376" s="100"/>
      <c r="Q376" s="100"/>
      <c r="R376" s="100"/>
      <c r="S376" s="100"/>
      <c r="T376" s="100"/>
      <c r="U376" s="100"/>
      <c r="V376" s="100"/>
      <c r="W376" s="100"/>
      <c r="X376" s="100"/>
      <c r="Y376" s="100"/>
      <c r="Z376" s="100"/>
      <c r="AA376" s="100"/>
      <c r="AB376" s="100"/>
      <c r="AC376" s="100"/>
      <c r="AD376" s="100"/>
      <c r="AE376" s="100"/>
      <c r="AF376" s="100"/>
      <c r="AG376" s="100"/>
      <c r="AH376" s="100"/>
      <c r="AI376" s="100"/>
      <c r="AJ376" s="100"/>
      <c r="AK376" s="100"/>
      <c r="AL376" s="100"/>
      <c r="AM376" s="100"/>
      <c r="AN376" s="100"/>
    </row>
    <row r="377" spans="1:40">
      <c r="A377" s="99" t="s">
        <v>9</v>
      </c>
      <c r="B377" s="803" t="e">
        <f>VLOOKUP($A$2,'College Data'!$B$3:$CZ$30,36,FALSE)</f>
        <v>#N/A</v>
      </c>
      <c r="C377" s="803" t="e">
        <f t="shared" si="85"/>
        <v>#N/A</v>
      </c>
      <c r="D377" s="315" t="s">
        <v>167</v>
      </c>
      <c r="E377" s="201" t="s">
        <v>141</v>
      </c>
      <c r="F377" s="201"/>
      <c r="G377" s="802"/>
      <c r="H377" s="1007"/>
      <c r="I377" s="259"/>
      <c r="J377" s="161"/>
      <c r="K377" s="100"/>
      <c r="L377" s="100"/>
      <c r="M377" s="100"/>
      <c r="N377" s="100"/>
      <c r="O377" s="157">
        <v>46</v>
      </c>
      <c r="P377" s="100"/>
      <c r="Q377" s="100"/>
      <c r="R377" s="100"/>
      <c r="S377" s="100"/>
      <c r="T377" s="100"/>
      <c r="U377" s="139"/>
      <c r="V377" s="100"/>
      <c r="W377" s="100"/>
      <c r="X377" s="100"/>
      <c r="Y377" s="100"/>
      <c r="Z377" s="100"/>
      <c r="AA377" s="100"/>
      <c r="AB377" s="100"/>
      <c r="AC377" s="100"/>
      <c r="AD377" s="100"/>
      <c r="AE377" s="100"/>
      <c r="AF377" s="100"/>
      <c r="AG377" s="100"/>
      <c r="AH377" s="100"/>
      <c r="AI377" s="100"/>
      <c r="AJ377" s="100"/>
      <c r="AK377" s="100"/>
      <c r="AL377" s="100"/>
      <c r="AM377" s="100"/>
      <c r="AN377" s="100"/>
    </row>
    <row r="378" spans="1:40">
      <c r="A378" s="99" t="s">
        <v>10</v>
      </c>
      <c r="B378" s="803" t="e">
        <f>VLOOKUP($A$2,'College Data'!$B$3:$CZ$30,37,FALSE)</f>
        <v>#N/A</v>
      </c>
      <c r="C378" s="803" t="e">
        <f t="shared" si="85"/>
        <v>#N/A</v>
      </c>
      <c r="D378" s="315" t="s">
        <v>141</v>
      </c>
      <c r="E378" s="201" t="s">
        <v>141</v>
      </c>
      <c r="F378" s="201"/>
      <c r="G378" s="802"/>
      <c r="H378" s="1007"/>
      <c r="I378" s="259"/>
      <c r="J378" s="161"/>
      <c r="K378" s="100"/>
      <c r="L378" s="100"/>
      <c r="M378" s="100"/>
      <c r="N378" s="100"/>
      <c r="O378" s="157">
        <v>47</v>
      </c>
      <c r="P378" s="100"/>
      <c r="Q378" s="100"/>
      <c r="R378" s="100"/>
      <c r="S378" s="100"/>
      <c r="T378" s="100"/>
      <c r="U378" s="100"/>
      <c r="V378" s="100"/>
      <c r="W378" s="100"/>
      <c r="X378" s="100"/>
      <c r="Y378" s="100"/>
      <c r="Z378" s="100"/>
      <c r="AA378" s="100"/>
      <c r="AB378" s="100"/>
      <c r="AC378" s="100"/>
      <c r="AD378" s="100"/>
      <c r="AE378" s="100"/>
      <c r="AF378" s="100"/>
      <c r="AG378" s="100"/>
      <c r="AH378" s="100"/>
      <c r="AI378" s="100"/>
      <c r="AJ378" s="100"/>
      <c r="AK378" s="100"/>
      <c r="AL378" s="100"/>
      <c r="AM378" s="100"/>
      <c r="AN378" s="100"/>
    </row>
    <row r="379" spans="1:40">
      <c r="A379" s="99" t="s">
        <v>11</v>
      </c>
      <c r="B379" s="803" t="e">
        <f>VLOOKUP($A$2,'College Data'!$B$3:$CZ$30,38,FALSE)</f>
        <v>#N/A</v>
      </c>
      <c r="C379" s="803" t="e">
        <f t="shared" si="85"/>
        <v>#N/A</v>
      </c>
      <c r="D379" s="315" t="s">
        <v>141</v>
      </c>
      <c r="E379" s="201" t="s">
        <v>141</v>
      </c>
      <c r="F379" s="201"/>
      <c r="G379" s="802"/>
      <c r="H379" s="1007"/>
      <c r="I379" s="259"/>
      <c r="J379" s="161"/>
      <c r="K379" s="100"/>
      <c r="L379" s="100"/>
      <c r="M379" s="100"/>
      <c r="N379" s="100"/>
      <c r="O379" s="157">
        <v>48</v>
      </c>
      <c r="P379" s="100"/>
      <c r="Q379" s="100"/>
      <c r="R379" s="100"/>
      <c r="S379" s="100"/>
      <c r="T379" s="100"/>
      <c r="U379" s="100"/>
      <c r="V379" s="100"/>
      <c r="W379" s="100"/>
      <c r="X379" s="100"/>
      <c r="Y379" s="100"/>
      <c r="Z379" s="100"/>
      <c r="AA379" s="100"/>
      <c r="AB379" s="100"/>
      <c r="AC379" s="100"/>
      <c r="AD379" s="100"/>
      <c r="AE379" s="100"/>
      <c r="AF379" s="100"/>
      <c r="AG379" s="100"/>
      <c r="AH379" s="100"/>
      <c r="AI379" s="100"/>
      <c r="AJ379" s="100"/>
      <c r="AK379" s="100"/>
      <c r="AL379" s="100"/>
      <c r="AM379" s="100"/>
      <c r="AN379" s="100"/>
    </row>
    <row r="380" spans="1:40">
      <c r="A380" s="99" t="s">
        <v>12</v>
      </c>
      <c r="B380" s="803" t="e">
        <f>VLOOKUP($A$2,'College Data'!$B$3:$CZ$30,39,FALSE)</f>
        <v>#N/A</v>
      </c>
      <c r="C380" s="803" t="e">
        <f t="shared" si="85"/>
        <v>#N/A</v>
      </c>
      <c r="D380" s="315" t="s">
        <v>141</v>
      </c>
      <c r="E380" s="201"/>
      <c r="F380" s="201"/>
      <c r="G380" s="802"/>
      <c r="H380" s="1007"/>
      <c r="I380" s="259"/>
      <c r="J380" s="161"/>
      <c r="K380" s="100"/>
      <c r="L380" s="100"/>
      <c r="M380" s="100"/>
      <c r="N380" s="100"/>
      <c r="O380" s="157">
        <v>49</v>
      </c>
      <c r="P380" s="100"/>
      <c r="Q380" s="100"/>
      <c r="R380" s="100"/>
      <c r="S380" s="100"/>
      <c r="T380" s="100"/>
      <c r="U380" s="100"/>
      <c r="V380" s="100"/>
      <c r="W380" s="100"/>
      <c r="X380" s="100"/>
      <c r="Y380" s="100"/>
      <c r="Z380" s="100"/>
      <c r="AA380" s="100"/>
      <c r="AB380" s="100"/>
      <c r="AC380" s="100"/>
      <c r="AD380" s="100"/>
      <c r="AE380" s="100"/>
      <c r="AF380" s="100"/>
      <c r="AG380" s="100"/>
      <c r="AH380" s="100"/>
      <c r="AI380" s="100"/>
      <c r="AJ380" s="100"/>
      <c r="AK380" s="100"/>
      <c r="AL380" s="100"/>
      <c r="AM380" s="100"/>
      <c r="AN380" s="100"/>
    </row>
    <row r="381" spans="1:40">
      <c r="A381" s="99" t="s">
        <v>13</v>
      </c>
      <c r="B381" s="803" t="e">
        <f>VLOOKUP($A$2,'College Data'!$B$3:$CZ$30,40,FALSE)</f>
        <v>#N/A</v>
      </c>
      <c r="C381" s="803" t="e">
        <f t="shared" si="85"/>
        <v>#N/A</v>
      </c>
      <c r="D381" s="315" t="s">
        <v>141</v>
      </c>
      <c r="E381" s="201"/>
      <c r="F381" s="201"/>
      <c r="G381" s="802"/>
      <c r="H381" s="1007"/>
      <c r="I381" s="259"/>
      <c r="J381" s="161"/>
      <c r="K381" s="100"/>
      <c r="L381" s="100"/>
      <c r="M381" s="100"/>
      <c r="N381" s="100"/>
      <c r="O381" s="157">
        <v>50</v>
      </c>
      <c r="P381" s="100"/>
      <c r="Q381" s="100"/>
      <c r="R381" s="100"/>
      <c r="S381" s="100"/>
      <c r="T381" s="100"/>
      <c r="U381" s="100"/>
      <c r="V381" s="100"/>
      <c r="W381" s="100"/>
      <c r="X381" s="100"/>
      <c r="Y381" s="100"/>
      <c r="Z381" s="100"/>
      <c r="AA381" s="100"/>
      <c r="AB381" s="100"/>
      <c r="AC381" s="100"/>
      <c r="AD381" s="100"/>
      <c r="AE381" s="100"/>
      <c r="AF381" s="100"/>
      <c r="AG381" s="100"/>
      <c r="AH381" s="100"/>
      <c r="AI381" s="100"/>
      <c r="AJ381" s="100"/>
      <c r="AK381" s="100"/>
      <c r="AL381" s="100"/>
      <c r="AM381" s="100"/>
      <c r="AN381" s="100"/>
    </row>
    <row r="382" spans="1:40">
      <c r="A382" s="99" t="s">
        <v>14</v>
      </c>
      <c r="B382" s="803" t="e">
        <f>VLOOKUP($A$2,'College Data'!$B$3:$CZ$30,41,FALSE)</f>
        <v>#N/A</v>
      </c>
      <c r="C382" s="803" t="e">
        <f t="shared" si="85"/>
        <v>#N/A</v>
      </c>
      <c r="D382" s="315" t="s">
        <v>141</v>
      </c>
      <c r="E382" s="201"/>
      <c r="F382" s="201"/>
      <c r="G382" s="802"/>
      <c r="H382" s="1007"/>
      <c r="I382" s="259"/>
      <c r="J382" s="161"/>
      <c r="K382" s="100"/>
      <c r="L382" s="100"/>
      <c r="M382" s="100"/>
      <c r="N382" s="100"/>
      <c r="O382" s="157">
        <v>51</v>
      </c>
      <c r="P382" s="100"/>
      <c r="Q382" s="100"/>
      <c r="R382" s="100"/>
      <c r="S382" s="100"/>
      <c r="T382" s="100"/>
      <c r="U382" s="100"/>
      <c r="V382" s="100"/>
      <c r="W382" s="100"/>
      <c r="X382" s="100"/>
      <c r="Y382" s="100"/>
      <c r="Z382" s="100"/>
      <c r="AA382" s="100"/>
      <c r="AB382" s="100"/>
      <c r="AC382" s="100"/>
      <c r="AD382" s="100"/>
      <c r="AE382" s="100"/>
      <c r="AF382" s="100"/>
      <c r="AG382" s="100"/>
      <c r="AH382" s="100"/>
      <c r="AI382" s="100"/>
      <c r="AJ382" s="100"/>
      <c r="AK382" s="100"/>
      <c r="AL382" s="100"/>
      <c r="AM382" s="100"/>
      <c r="AN382" s="100"/>
    </row>
    <row r="383" spans="1:40">
      <c r="A383" s="99" t="s">
        <v>15</v>
      </c>
      <c r="B383" s="803" t="e">
        <f>VLOOKUP($A$2,'College Data'!$B$3:$CZ$30,42,FALSE)</f>
        <v>#N/A</v>
      </c>
      <c r="C383" s="803" t="e">
        <f t="shared" si="85"/>
        <v>#N/A</v>
      </c>
      <c r="D383" s="315" t="s">
        <v>141</v>
      </c>
      <c r="E383" s="201"/>
      <c r="F383" s="201"/>
      <c r="G383" s="802"/>
      <c r="H383" s="1007"/>
      <c r="I383" s="259"/>
      <c r="J383" s="161"/>
      <c r="K383" s="100"/>
      <c r="L383" s="100"/>
      <c r="M383" s="100"/>
      <c r="N383" s="100"/>
      <c r="O383" s="157">
        <v>52</v>
      </c>
      <c r="P383" s="100"/>
      <c r="Q383" s="100"/>
      <c r="R383" s="100"/>
      <c r="S383" s="100"/>
      <c r="T383" s="100"/>
      <c r="U383" s="100"/>
      <c r="V383" s="100"/>
      <c r="W383" s="100"/>
      <c r="X383" s="100"/>
      <c r="Y383" s="100"/>
      <c r="Z383" s="100"/>
      <c r="AA383" s="100"/>
      <c r="AB383" s="100"/>
      <c r="AC383" s="100"/>
      <c r="AD383" s="100"/>
      <c r="AE383" s="100"/>
      <c r="AF383" s="100"/>
      <c r="AG383" s="100"/>
      <c r="AH383" s="100"/>
      <c r="AI383" s="100"/>
      <c r="AJ383" s="100"/>
      <c r="AK383" s="100"/>
      <c r="AL383" s="100"/>
      <c r="AM383" s="100"/>
      <c r="AN383" s="100"/>
    </row>
    <row r="384" spans="1:40">
      <c r="A384" s="99" t="s">
        <v>16</v>
      </c>
      <c r="B384" s="803" t="e">
        <f>VLOOKUP($A$2,'College Data'!$B$3:$CZ$30,43,FALSE)</f>
        <v>#N/A</v>
      </c>
      <c r="C384" s="803" t="e">
        <f t="shared" si="85"/>
        <v>#N/A</v>
      </c>
      <c r="D384" s="315" t="s">
        <v>167</v>
      </c>
      <c r="E384" s="201"/>
      <c r="F384" s="201"/>
      <c r="G384" s="802"/>
      <c r="H384" s="1007"/>
      <c r="I384" s="259"/>
      <c r="J384" s="161"/>
      <c r="K384" s="100"/>
      <c r="L384" s="100"/>
      <c r="M384" s="100"/>
      <c r="N384" s="100"/>
      <c r="O384" s="157">
        <v>53</v>
      </c>
      <c r="P384" s="100"/>
      <c r="Q384" s="100"/>
      <c r="R384" s="100"/>
      <c r="S384" s="100"/>
      <c r="T384" s="100"/>
      <c r="U384" s="100"/>
      <c r="V384" s="100"/>
      <c r="W384" s="100"/>
      <c r="X384" s="100"/>
      <c r="Y384" s="100"/>
      <c r="Z384" s="100"/>
      <c r="AA384" s="100"/>
      <c r="AB384" s="100"/>
      <c r="AC384" s="100"/>
      <c r="AD384" s="100"/>
      <c r="AE384" s="100"/>
      <c r="AF384" s="100"/>
      <c r="AG384" s="100"/>
      <c r="AH384" s="100"/>
      <c r="AI384" s="100"/>
      <c r="AJ384" s="100"/>
      <c r="AK384" s="100"/>
      <c r="AL384" s="100"/>
      <c r="AM384" s="100"/>
      <c r="AN384" s="100"/>
    </row>
    <row r="385" spans="1:40">
      <c r="A385" s="99" t="s">
        <v>17</v>
      </c>
      <c r="B385" s="803" t="e">
        <f>VLOOKUP($A$2,'College Data'!$B$3:$CZ$30,44,FALSE)</f>
        <v>#N/A</v>
      </c>
      <c r="C385" s="803" t="e">
        <f t="shared" si="85"/>
        <v>#N/A</v>
      </c>
      <c r="D385" s="315" t="s">
        <v>141</v>
      </c>
      <c r="E385" s="201"/>
      <c r="F385" s="201"/>
      <c r="G385" s="802"/>
      <c r="H385" s="1007"/>
      <c r="I385" s="259"/>
      <c r="J385" s="161"/>
      <c r="K385" s="100"/>
      <c r="L385" s="100"/>
      <c r="M385" s="100"/>
      <c r="N385" s="100"/>
      <c r="O385" s="157">
        <v>54</v>
      </c>
      <c r="P385" s="100"/>
      <c r="Q385" s="100"/>
      <c r="R385" s="100"/>
      <c r="S385" s="100"/>
      <c r="T385" s="100"/>
      <c r="U385" s="100"/>
      <c r="V385" s="100"/>
      <c r="W385" s="100"/>
      <c r="X385" s="100"/>
      <c r="Y385" s="100"/>
      <c r="Z385" s="100"/>
      <c r="AA385" s="100"/>
      <c r="AB385" s="100"/>
      <c r="AC385" s="100"/>
      <c r="AD385" s="100"/>
      <c r="AE385" s="100"/>
      <c r="AF385" s="100"/>
      <c r="AG385" s="100"/>
      <c r="AH385" s="100"/>
      <c r="AI385" s="100"/>
      <c r="AJ385" s="100"/>
      <c r="AK385" s="100"/>
      <c r="AL385" s="100"/>
      <c r="AM385" s="100"/>
      <c r="AN385" s="100"/>
    </row>
    <row r="386" spans="1:40">
      <c r="A386" s="99" t="s">
        <v>18</v>
      </c>
      <c r="B386" s="803" t="e">
        <f>VLOOKUP($A$2,'College Data'!$B$3:$CZ$30,45,FALSE)</f>
        <v>#N/A</v>
      </c>
      <c r="C386" s="803" t="e">
        <f t="shared" si="85"/>
        <v>#N/A</v>
      </c>
      <c r="D386" s="315" t="s">
        <v>141</v>
      </c>
      <c r="E386" s="201"/>
      <c r="F386" s="201"/>
      <c r="G386" s="802"/>
      <c r="H386" s="1007"/>
      <c r="I386" s="259"/>
      <c r="J386" s="161"/>
      <c r="K386" s="100"/>
      <c r="L386" s="100"/>
      <c r="M386" s="139"/>
      <c r="N386" s="100"/>
      <c r="O386" s="157">
        <v>55</v>
      </c>
      <c r="P386" s="100"/>
      <c r="Q386" s="100"/>
      <c r="R386" s="100"/>
      <c r="S386" s="100"/>
      <c r="T386" s="100"/>
      <c r="U386" s="100"/>
      <c r="V386" s="100"/>
      <c r="W386" s="100"/>
      <c r="X386" s="100"/>
      <c r="Y386" s="100"/>
      <c r="Z386" s="100"/>
      <c r="AA386" s="100"/>
      <c r="AB386" s="100"/>
      <c r="AC386" s="100"/>
      <c r="AD386" s="100"/>
      <c r="AE386" s="100"/>
      <c r="AF386" s="100"/>
      <c r="AG386" s="100"/>
      <c r="AH386" s="100"/>
      <c r="AI386" s="100"/>
      <c r="AJ386" s="100"/>
      <c r="AK386" s="100"/>
      <c r="AL386" s="100"/>
      <c r="AM386" s="100"/>
      <c r="AN386" s="100"/>
    </row>
    <row r="387" spans="1:40">
      <c r="A387" s="99" t="s">
        <v>19</v>
      </c>
      <c r="B387" s="803" t="e">
        <f>VLOOKUP($A$2,'College Data'!$B$3:$CZ$30,46,FALSE)</f>
        <v>#N/A</v>
      </c>
      <c r="C387" s="803" t="e">
        <f t="shared" si="85"/>
        <v>#N/A</v>
      </c>
      <c r="D387" s="315" t="s">
        <v>141</v>
      </c>
      <c r="E387" s="201"/>
      <c r="F387" s="201"/>
      <c r="G387" s="802"/>
      <c r="H387" s="1007"/>
      <c r="I387" s="259"/>
      <c r="J387" s="161"/>
      <c r="K387" s="100"/>
      <c r="L387" s="100"/>
      <c r="M387" s="100"/>
      <c r="N387" s="100"/>
      <c r="O387" s="157">
        <v>56</v>
      </c>
      <c r="P387" s="100"/>
      <c r="Q387" s="100"/>
      <c r="R387" s="100"/>
      <c r="S387" s="100"/>
      <c r="T387" s="100"/>
      <c r="U387" s="100"/>
      <c r="V387" s="100"/>
      <c r="W387" s="100"/>
      <c r="X387" s="100"/>
      <c r="Y387" s="100"/>
      <c r="Z387" s="100"/>
      <c r="AA387" s="100"/>
      <c r="AB387" s="100"/>
      <c r="AC387" s="100"/>
      <c r="AD387" s="100"/>
      <c r="AE387" s="100"/>
      <c r="AF387" s="100"/>
      <c r="AG387" s="100"/>
      <c r="AH387" s="100"/>
      <c r="AI387" s="100"/>
      <c r="AJ387" s="100"/>
      <c r="AK387" s="100"/>
      <c r="AL387" s="100"/>
      <c r="AM387" s="100"/>
      <c r="AN387" s="100"/>
    </row>
    <row r="388" spans="1:40">
      <c r="A388" s="99" t="s">
        <v>20</v>
      </c>
      <c r="B388" s="803" t="e">
        <f>VLOOKUP($A$2,'College Data'!$B$3:$CZ$30,47,FALSE)</f>
        <v>#N/A</v>
      </c>
      <c r="C388" s="803" t="e">
        <f t="shared" si="85"/>
        <v>#N/A</v>
      </c>
      <c r="D388" s="315" t="s">
        <v>141</v>
      </c>
      <c r="E388" s="201"/>
      <c r="F388" s="201"/>
      <c r="G388" s="802"/>
      <c r="H388" s="1007"/>
      <c r="I388" s="259"/>
      <c r="J388" s="161"/>
      <c r="K388" s="100"/>
      <c r="L388" s="100"/>
      <c r="M388" s="100"/>
      <c r="N388" s="100"/>
      <c r="O388" s="157">
        <v>57</v>
      </c>
      <c r="P388" s="100"/>
      <c r="Q388" s="100"/>
      <c r="R388" s="100"/>
      <c r="S388" s="100"/>
      <c r="T388" s="100"/>
      <c r="U388" s="100"/>
      <c r="V388" s="100"/>
      <c r="W388" s="100"/>
      <c r="X388" s="100"/>
      <c r="Y388" s="100"/>
      <c r="Z388" s="100"/>
      <c r="AA388" s="100"/>
      <c r="AB388" s="100"/>
      <c r="AC388" s="100"/>
      <c r="AD388" s="100"/>
      <c r="AE388" s="100"/>
      <c r="AF388" s="100"/>
      <c r="AG388" s="100"/>
      <c r="AH388" s="100"/>
      <c r="AI388" s="100"/>
      <c r="AJ388" s="100"/>
      <c r="AK388" s="100"/>
      <c r="AL388" s="100"/>
      <c r="AM388" s="100"/>
      <c r="AN388" s="100"/>
    </row>
    <row r="389" spans="1:40">
      <c r="A389" s="99" t="s">
        <v>21</v>
      </c>
      <c r="B389" s="803" t="e">
        <f>VLOOKUP($A$2,'College Data'!$B$3:$CZ$30,48,FALSE)</f>
        <v>#N/A</v>
      </c>
      <c r="C389" s="803" t="e">
        <f t="shared" si="85"/>
        <v>#N/A</v>
      </c>
      <c r="D389" s="315" t="s">
        <v>141</v>
      </c>
      <c r="E389" s="201"/>
      <c r="F389" s="201"/>
      <c r="G389" s="802"/>
      <c r="H389" s="1007"/>
      <c r="I389" s="259"/>
      <c r="J389" s="161"/>
      <c r="K389" s="100"/>
      <c r="L389" s="100"/>
      <c r="M389" s="100"/>
      <c r="N389" s="100"/>
      <c r="O389" s="157">
        <v>58</v>
      </c>
      <c r="P389" s="100"/>
      <c r="Q389" s="100"/>
      <c r="R389" s="100"/>
      <c r="S389" s="100"/>
      <c r="T389" s="100"/>
      <c r="U389" s="100"/>
      <c r="V389" s="100"/>
      <c r="W389" s="100"/>
      <c r="X389" s="100"/>
      <c r="Y389" s="100"/>
      <c r="Z389" s="100"/>
      <c r="AA389" s="100"/>
      <c r="AB389" s="100"/>
      <c r="AC389" s="100"/>
      <c r="AD389" s="100"/>
      <c r="AE389" s="100"/>
      <c r="AF389" s="100"/>
      <c r="AG389" s="100"/>
      <c r="AH389" s="100"/>
      <c r="AI389" s="100"/>
      <c r="AJ389" s="100"/>
      <c r="AK389" s="100"/>
      <c r="AL389" s="100"/>
      <c r="AM389" s="100"/>
      <c r="AN389" s="100"/>
    </row>
    <row r="390" spans="1:40">
      <c r="A390" s="99" t="s">
        <v>22</v>
      </c>
      <c r="B390" s="803" t="e">
        <f>VLOOKUP($A$2,'College Data'!$B$3:$CZ$30,49,FALSE)</f>
        <v>#N/A</v>
      </c>
      <c r="C390" s="803" t="e">
        <f t="shared" si="85"/>
        <v>#N/A</v>
      </c>
      <c r="D390" s="315" t="s">
        <v>141</v>
      </c>
      <c r="E390" s="201"/>
      <c r="F390" s="201"/>
      <c r="G390" s="802"/>
      <c r="H390" s="1007"/>
      <c r="I390" s="259"/>
      <c r="J390" s="161"/>
      <c r="K390" s="100"/>
      <c r="L390" s="100"/>
      <c r="M390" s="100"/>
      <c r="N390" s="100"/>
      <c r="O390" s="157">
        <v>59</v>
      </c>
      <c r="P390" s="100"/>
      <c r="Q390" s="100"/>
      <c r="R390" s="100"/>
      <c r="S390" s="100"/>
      <c r="T390" s="100"/>
      <c r="U390" s="100"/>
      <c r="V390" s="100"/>
      <c r="W390" s="100"/>
      <c r="X390" s="100"/>
      <c r="Y390" s="100"/>
      <c r="Z390" s="100"/>
      <c r="AA390" s="100"/>
      <c r="AB390" s="100"/>
      <c r="AC390" s="100"/>
      <c r="AD390" s="100"/>
      <c r="AE390" s="100"/>
      <c r="AF390" s="100"/>
      <c r="AG390" s="100"/>
      <c r="AH390" s="100"/>
      <c r="AI390" s="100"/>
      <c r="AJ390" s="100"/>
      <c r="AK390" s="100"/>
      <c r="AL390" s="100"/>
      <c r="AM390" s="100"/>
      <c r="AN390" s="100"/>
    </row>
    <row r="391" spans="1:40">
      <c r="A391" s="99" t="s">
        <v>23</v>
      </c>
      <c r="B391" s="803" t="e">
        <f>VLOOKUP($A$2,'College Data'!$B$3:$CZ$30,50,FALSE)</f>
        <v>#N/A</v>
      </c>
      <c r="C391" s="803" t="e">
        <f t="shared" si="85"/>
        <v>#N/A</v>
      </c>
      <c r="D391" s="315" t="s">
        <v>141</v>
      </c>
      <c r="E391" s="201"/>
      <c r="F391" s="201"/>
      <c r="G391" s="802"/>
      <c r="H391" s="1007"/>
      <c r="I391" s="290"/>
      <c r="J391" s="161"/>
      <c r="K391" s="100"/>
      <c r="L391" s="100"/>
      <c r="M391" s="100"/>
      <c r="N391" s="100"/>
      <c r="O391" s="157">
        <v>60</v>
      </c>
      <c r="P391" s="100"/>
      <c r="Q391" s="100"/>
      <c r="R391" s="100"/>
      <c r="S391" s="100"/>
      <c r="T391" s="100"/>
      <c r="U391" s="100"/>
      <c r="V391" s="100"/>
      <c r="W391" s="100"/>
      <c r="X391" s="100"/>
      <c r="Y391" s="100"/>
      <c r="Z391" s="100"/>
      <c r="AA391" s="100"/>
      <c r="AB391" s="100"/>
      <c r="AC391" s="100"/>
      <c r="AD391" s="100"/>
      <c r="AE391" s="100"/>
      <c r="AF391" s="100"/>
      <c r="AG391" s="100"/>
      <c r="AH391" s="100"/>
      <c r="AI391" s="100"/>
      <c r="AJ391" s="100"/>
      <c r="AK391" s="100"/>
      <c r="AL391" s="100"/>
      <c r="AM391" s="100"/>
      <c r="AN391" s="100"/>
    </row>
    <row r="392" spans="1:40">
      <c r="A392" s="99" t="s">
        <v>24</v>
      </c>
      <c r="B392" s="803" t="e">
        <f>VLOOKUP($A$2,'College Data'!$B$3:$CZ$30,51,FALSE)</f>
        <v>#N/A</v>
      </c>
      <c r="C392" s="803" t="e">
        <f t="shared" si="85"/>
        <v>#N/A</v>
      </c>
      <c r="D392" s="315" t="s">
        <v>141</v>
      </c>
      <c r="E392" s="201"/>
      <c r="F392" s="201"/>
      <c r="G392" s="802"/>
      <c r="H392" s="1007"/>
      <c r="I392" s="259"/>
      <c r="J392" s="161"/>
      <c r="K392" s="100"/>
      <c r="L392" s="100"/>
      <c r="M392" s="100"/>
      <c r="N392" s="100"/>
      <c r="O392" s="157">
        <v>61</v>
      </c>
      <c r="P392" s="100"/>
      <c r="Q392" s="100"/>
      <c r="R392" s="100"/>
      <c r="S392" s="100"/>
      <c r="T392" s="100"/>
      <c r="U392" s="100"/>
      <c r="V392" s="100"/>
      <c r="W392" s="100"/>
      <c r="X392" s="100"/>
      <c r="Y392" s="100"/>
      <c r="Z392" s="100"/>
      <c r="AA392" s="100"/>
      <c r="AB392" s="100"/>
      <c r="AC392" s="100"/>
      <c r="AD392" s="100"/>
      <c r="AE392" s="100"/>
      <c r="AF392" s="100"/>
      <c r="AG392" s="100"/>
      <c r="AH392" s="100"/>
      <c r="AI392" s="100"/>
      <c r="AJ392" s="100"/>
      <c r="AK392" s="100"/>
      <c r="AL392" s="100"/>
      <c r="AM392" s="100"/>
      <c r="AN392" s="100"/>
    </row>
    <row r="393" spans="1:40" ht="15.75">
      <c r="A393" s="103"/>
      <c r="B393" s="676"/>
      <c r="C393" s="308"/>
      <c r="D393" s="308"/>
      <c r="E393" s="308"/>
      <c r="F393" s="308"/>
      <c r="G393" s="308"/>
      <c r="H393" s="1008"/>
      <c r="I393" s="259"/>
      <c r="J393" s="161"/>
      <c r="K393" s="100"/>
      <c r="L393" s="100"/>
      <c r="M393" s="100"/>
      <c r="N393" s="100"/>
      <c r="O393" s="157">
        <v>62</v>
      </c>
      <c r="P393" s="100"/>
      <c r="Q393" s="100"/>
      <c r="R393" s="100"/>
      <c r="S393" s="100"/>
      <c r="T393" s="100"/>
      <c r="U393" s="100"/>
      <c r="V393" s="100"/>
      <c r="W393" s="100"/>
      <c r="X393" s="100"/>
      <c r="Y393" s="100"/>
      <c r="Z393" s="100"/>
      <c r="AA393" s="100"/>
      <c r="AB393" s="100"/>
      <c r="AC393" s="100"/>
      <c r="AD393" s="100"/>
      <c r="AE393" s="100"/>
      <c r="AF393" s="100"/>
      <c r="AG393" s="100"/>
      <c r="AH393" s="100"/>
      <c r="AI393" s="100"/>
      <c r="AJ393" s="100"/>
      <c r="AK393" s="100"/>
      <c r="AL393" s="100"/>
      <c r="AM393" s="100"/>
      <c r="AN393" s="100"/>
    </row>
    <row r="394" spans="1:40" ht="15.75">
      <c r="A394" s="103" t="s">
        <v>285</v>
      </c>
      <c r="B394" s="687" t="e">
        <f>SUM(B369:B392)</f>
        <v>#N/A</v>
      </c>
      <c r="C394" s="804" t="e">
        <f>SUM(C369:C392)</f>
        <v>#N/A</v>
      </c>
      <c r="D394" s="687" t="e">
        <f>$U$365</f>
        <v>#N/A</v>
      </c>
      <c r="E394" s="687" t="e">
        <f>IF($C$449=0,0,+$Q$365*($C$394/$C$449))</f>
        <v>#N/A</v>
      </c>
      <c r="F394" s="805" t="e">
        <f>IF($C$449=0,0,+$R$365*($C$394/$C$449))</f>
        <v>#N/A</v>
      </c>
      <c r="G394" s="806" t="e">
        <f>IF($C$449=0,0,+$C$394/$C$449)</f>
        <v>#N/A</v>
      </c>
      <c r="H394" s="1009"/>
      <c r="I394" s="1008"/>
      <c r="J394" s="161"/>
      <c r="K394" s="100"/>
      <c r="L394" s="100"/>
      <c r="M394" s="100"/>
      <c r="N394" s="100"/>
      <c r="O394" s="157">
        <v>63</v>
      </c>
      <c r="P394" s="100"/>
      <c r="Q394" s="100"/>
      <c r="R394" s="100"/>
      <c r="S394" s="100"/>
      <c r="T394" s="100"/>
      <c r="U394" s="100"/>
      <c r="V394" s="100"/>
      <c r="W394" s="100"/>
      <c r="X394" s="100"/>
      <c r="Y394" s="100"/>
      <c r="Z394" s="100"/>
      <c r="AA394" s="100"/>
      <c r="AB394" s="100"/>
      <c r="AC394" s="100"/>
      <c r="AD394" s="100"/>
      <c r="AE394" s="100"/>
      <c r="AF394" s="100"/>
      <c r="AG394" s="100"/>
      <c r="AH394" s="100"/>
      <c r="AI394" s="100"/>
      <c r="AJ394" s="100"/>
      <c r="AK394" s="100"/>
      <c r="AL394" s="100"/>
      <c r="AM394" s="100"/>
      <c r="AN394" s="100"/>
    </row>
    <row r="395" spans="1:40" ht="15.75">
      <c r="A395" s="115"/>
      <c r="B395" s="676"/>
      <c r="C395" s="807"/>
      <c r="D395" s="808"/>
      <c r="E395" s="808"/>
      <c r="F395" s="809"/>
      <c r="G395" s="810"/>
      <c r="H395" s="1010"/>
      <c r="I395" s="1008"/>
      <c r="J395" s="161"/>
      <c r="K395" s="100"/>
      <c r="L395" s="100"/>
      <c r="M395" s="100"/>
      <c r="N395" s="100"/>
      <c r="O395" s="157">
        <v>64</v>
      </c>
      <c r="P395" s="100"/>
      <c r="Q395" s="100"/>
      <c r="R395" s="100"/>
      <c r="S395" s="100"/>
      <c r="T395" s="100"/>
      <c r="U395" s="100"/>
      <c r="V395" s="100"/>
      <c r="W395" s="100"/>
      <c r="X395" s="100"/>
      <c r="Y395" s="100"/>
      <c r="Z395" s="100"/>
      <c r="AA395" s="100"/>
      <c r="AB395" s="100"/>
      <c r="AC395" s="100"/>
      <c r="AD395" s="100"/>
      <c r="AE395" s="100"/>
      <c r="AF395" s="100"/>
      <c r="AG395" s="100"/>
      <c r="AH395" s="100"/>
      <c r="AI395" s="100"/>
      <c r="AJ395" s="100"/>
      <c r="AK395" s="100"/>
      <c r="AL395" s="100"/>
      <c r="AM395" s="100"/>
      <c r="AN395" s="100"/>
    </row>
    <row r="396" spans="1:40" ht="15.75">
      <c r="A396" s="103" t="s">
        <v>25</v>
      </c>
      <c r="B396" s="315"/>
      <c r="C396" s="310"/>
      <c r="D396" s="315"/>
      <c r="E396" s="315"/>
      <c r="F396" s="814"/>
      <c r="G396" s="802"/>
      <c r="H396" s="1007"/>
      <c r="I396" s="1008"/>
      <c r="J396" s="161"/>
      <c r="K396" s="100"/>
      <c r="L396" s="100"/>
      <c r="M396" s="100"/>
      <c r="N396" s="100"/>
      <c r="O396" s="157">
        <v>65</v>
      </c>
      <c r="P396" s="100"/>
      <c r="Q396" s="100"/>
      <c r="R396" s="100"/>
      <c r="S396" s="100"/>
      <c r="T396" s="100"/>
      <c r="U396" s="100"/>
      <c r="V396" s="100"/>
      <c r="W396" s="100"/>
      <c r="X396" s="100"/>
      <c r="Y396" s="100"/>
      <c r="Z396" s="100"/>
      <c r="AA396" s="100"/>
      <c r="AB396" s="100"/>
      <c r="AC396" s="100"/>
      <c r="AD396" s="100"/>
      <c r="AE396" s="100"/>
      <c r="AF396" s="100"/>
      <c r="AG396" s="100"/>
      <c r="AH396" s="100"/>
      <c r="AI396" s="100"/>
      <c r="AJ396" s="100"/>
      <c r="AK396" s="100"/>
      <c r="AL396" s="100"/>
      <c r="AM396" s="100"/>
      <c r="AN396" s="100"/>
    </row>
    <row r="397" spans="1:40" ht="15.75">
      <c r="A397" s="99" t="s">
        <v>26</v>
      </c>
      <c r="B397" s="803" t="e">
        <f>VLOOKUP($A$2,'College Data'!$B$3:$CZ$30,53,FALSE)</f>
        <v>#N/A</v>
      </c>
      <c r="C397" s="803" t="e">
        <f>B397/30</f>
        <v>#N/A</v>
      </c>
      <c r="D397" s="315"/>
      <c r="E397" s="315"/>
      <c r="F397" s="814"/>
      <c r="G397" s="802"/>
      <c r="H397" s="1007"/>
      <c r="I397" s="1008"/>
      <c r="J397" s="161"/>
      <c r="K397" s="100"/>
      <c r="L397" s="100"/>
      <c r="M397" s="100"/>
      <c r="N397" s="100"/>
      <c r="O397" s="157">
        <v>66</v>
      </c>
      <c r="P397" s="100"/>
      <c r="Q397" s="100"/>
      <c r="R397" s="100"/>
      <c r="S397" s="100"/>
      <c r="T397" s="100"/>
      <c r="U397" s="100"/>
      <c r="V397" s="100"/>
      <c r="W397" s="100"/>
      <c r="X397" s="100"/>
      <c r="Y397" s="100"/>
      <c r="Z397" s="100"/>
      <c r="AA397" s="100"/>
      <c r="AB397" s="100"/>
      <c r="AC397" s="100"/>
      <c r="AD397" s="100"/>
      <c r="AE397" s="100"/>
      <c r="AF397" s="100"/>
      <c r="AG397" s="100"/>
      <c r="AH397" s="100"/>
      <c r="AI397" s="100"/>
      <c r="AJ397" s="100"/>
      <c r="AK397" s="100"/>
      <c r="AL397" s="100"/>
      <c r="AM397" s="100"/>
      <c r="AN397" s="100"/>
    </row>
    <row r="398" spans="1:40" ht="15.75">
      <c r="A398" s="99" t="s">
        <v>126</v>
      </c>
      <c r="B398" s="803" t="e">
        <f>VLOOKUP($A$2,'College Data'!$B$3:$CZ$30,54,FALSE)</f>
        <v>#N/A</v>
      </c>
      <c r="C398" s="803" t="e">
        <f t="shared" ref="C398:C403" si="86">B398/30</f>
        <v>#N/A</v>
      </c>
      <c r="D398" s="315"/>
      <c r="E398" s="315"/>
      <c r="F398" s="814"/>
      <c r="G398" s="802"/>
      <c r="H398" s="1007"/>
      <c r="I398" s="1008"/>
      <c r="J398" s="161"/>
      <c r="K398" s="100"/>
      <c r="L398" s="100"/>
      <c r="M398" s="100"/>
      <c r="N398" s="100"/>
      <c r="O398" s="157">
        <v>67</v>
      </c>
      <c r="P398" s="100"/>
      <c r="Q398" s="100"/>
      <c r="R398" s="100"/>
      <c r="S398" s="100"/>
      <c r="T398" s="100"/>
      <c r="U398" s="100"/>
      <c r="V398" s="100"/>
      <c r="W398" s="100"/>
      <c r="X398" s="100"/>
      <c r="Y398" s="100"/>
      <c r="Z398" s="100"/>
      <c r="AA398" s="100"/>
      <c r="AB398" s="100"/>
      <c r="AC398" s="100"/>
      <c r="AD398" s="100"/>
      <c r="AE398" s="100"/>
      <c r="AF398" s="100"/>
      <c r="AG398" s="100"/>
      <c r="AH398" s="100"/>
      <c r="AI398" s="100"/>
      <c r="AJ398" s="100"/>
      <c r="AK398" s="100"/>
      <c r="AL398" s="100"/>
      <c r="AM398" s="100"/>
      <c r="AN398" s="100"/>
    </row>
    <row r="399" spans="1:40" ht="15.75">
      <c r="A399" s="99" t="s">
        <v>28</v>
      </c>
      <c r="B399" s="803" t="e">
        <f>VLOOKUP($A$2,'College Data'!$B$3:$CZ$30,55,FALSE)</f>
        <v>#N/A</v>
      </c>
      <c r="C399" s="803" t="e">
        <f t="shared" si="86"/>
        <v>#N/A</v>
      </c>
      <c r="D399" s="315"/>
      <c r="E399" s="315"/>
      <c r="F399" s="814"/>
      <c r="G399" s="802"/>
      <c r="H399" s="1007"/>
      <c r="I399" s="1008"/>
      <c r="J399" s="161"/>
      <c r="K399" s="100"/>
      <c r="L399" s="100"/>
      <c r="M399" s="100"/>
      <c r="N399" s="100"/>
      <c r="O399" s="157">
        <v>68</v>
      </c>
      <c r="P399" s="100"/>
      <c r="Q399" s="100"/>
      <c r="R399" s="100"/>
      <c r="S399" s="100"/>
      <c r="T399" s="100"/>
      <c r="U399" s="100"/>
      <c r="V399" s="100"/>
      <c r="W399" s="100"/>
      <c r="X399" s="100"/>
      <c r="Y399" s="100"/>
      <c r="Z399" s="100"/>
      <c r="AA399" s="100"/>
      <c r="AB399" s="100"/>
      <c r="AC399" s="100"/>
      <c r="AD399" s="100"/>
      <c r="AE399" s="100"/>
      <c r="AF399" s="100"/>
      <c r="AG399" s="100"/>
      <c r="AH399" s="100"/>
      <c r="AI399" s="100"/>
      <c r="AJ399" s="100"/>
      <c r="AK399" s="100"/>
      <c r="AL399" s="100"/>
      <c r="AM399" s="100"/>
      <c r="AN399" s="100"/>
    </row>
    <row r="400" spans="1:40" ht="15.75">
      <c r="A400" s="99" t="s">
        <v>29</v>
      </c>
      <c r="B400" s="803" t="e">
        <f>VLOOKUP($A$2,'College Data'!$B$3:$CZ$30,56,FALSE)</f>
        <v>#N/A</v>
      </c>
      <c r="C400" s="803" t="e">
        <f t="shared" si="86"/>
        <v>#N/A</v>
      </c>
      <c r="D400" s="315"/>
      <c r="E400" s="315"/>
      <c r="F400" s="814"/>
      <c r="G400" s="802"/>
      <c r="H400" s="1007"/>
      <c r="I400" s="1008"/>
      <c r="J400" s="161"/>
      <c r="K400" s="100"/>
      <c r="L400" s="100"/>
      <c r="M400" s="100"/>
      <c r="N400" s="100"/>
      <c r="O400" s="157">
        <v>69</v>
      </c>
      <c r="P400" s="100"/>
      <c r="Q400" s="100"/>
      <c r="R400" s="100"/>
      <c r="S400" s="100"/>
      <c r="T400" s="100"/>
      <c r="U400" s="100"/>
      <c r="V400" s="100"/>
      <c r="W400" s="100"/>
      <c r="X400" s="100"/>
      <c r="Y400" s="100"/>
      <c r="Z400" s="100"/>
      <c r="AA400" s="100"/>
      <c r="AB400" s="100"/>
      <c r="AC400" s="100"/>
      <c r="AD400" s="100"/>
      <c r="AE400" s="100"/>
      <c r="AF400" s="100"/>
      <c r="AG400" s="100"/>
      <c r="AH400" s="100"/>
      <c r="AI400" s="100"/>
      <c r="AJ400" s="100"/>
      <c r="AK400" s="100"/>
      <c r="AL400" s="100"/>
      <c r="AM400" s="100"/>
      <c r="AN400" s="100"/>
    </row>
    <row r="401" spans="1:40" ht="15.75">
      <c r="A401" s="99" t="s">
        <v>127</v>
      </c>
      <c r="B401" s="803" t="e">
        <f>VLOOKUP($A$2,'College Data'!$B$3:$CZ$30,57,FALSE)</f>
        <v>#N/A</v>
      </c>
      <c r="C401" s="803" t="e">
        <f t="shared" si="86"/>
        <v>#N/A</v>
      </c>
      <c r="D401" s="315"/>
      <c r="E401" s="315"/>
      <c r="F401" s="814"/>
      <c r="G401" s="802"/>
      <c r="H401" s="1007"/>
      <c r="I401" s="1008"/>
      <c r="J401" s="161"/>
      <c r="K401" s="100"/>
      <c r="L401" s="100"/>
      <c r="M401" s="100"/>
      <c r="N401" s="100"/>
      <c r="O401" s="157">
        <v>70</v>
      </c>
      <c r="P401" s="100"/>
      <c r="Q401" s="100"/>
      <c r="R401" s="100"/>
      <c r="S401" s="100"/>
      <c r="T401" s="100"/>
      <c r="U401" s="100"/>
      <c r="V401" s="100"/>
      <c r="W401" s="100"/>
      <c r="X401" s="100"/>
      <c r="Y401" s="100"/>
      <c r="Z401" s="100"/>
      <c r="AA401" s="100"/>
      <c r="AB401" s="100"/>
      <c r="AC401" s="100"/>
      <c r="AD401" s="100"/>
      <c r="AE401" s="100"/>
      <c r="AF401" s="100"/>
      <c r="AG401" s="100"/>
      <c r="AH401" s="100"/>
      <c r="AI401" s="100"/>
      <c r="AJ401" s="100"/>
      <c r="AK401" s="100"/>
      <c r="AL401" s="100"/>
      <c r="AM401" s="100"/>
      <c r="AN401" s="100"/>
    </row>
    <row r="402" spans="1:40" ht="15.75">
      <c r="A402" s="99" t="s">
        <v>128</v>
      </c>
      <c r="B402" s="803" t="e">
        <f>VLOOKUP($A$2,'College Data'!$B$3:$CZ$30,58,FALSE)</f>
        <v>#N/A</v>
      </c>
      <c r="C402" s="803" t="e">
        <f t="shared" si="86"/>
        <v>#N/A</v>
      </c>
      <c r="D402" s="315"/>
      <c r="E402" s="315"/>
      <c r="F402" s="814"/>
      <c r="G402" s="802"/>
      <c r="H402" s="1007"/>
      <c r="I402" s="1008"/>
      <c r="J402" s="161"/>
      <c r="K402" s="100"/>
      <c r="L402" s="100"/>
      <c r="M402" s="100"/>
      <c r="N402" s="100"/>
      <c r="O402" s="157">
        <v>71</v>
      </c>
      <c r="P402" s="100"/>
      <c r="Q402" s="100"/>
      <c r="R402" s="100"/>
      <c r="S402" s="100"/>
      <c r="T402" s="100"/>
      <c r="U402" s="100"/>
      <c r="V402" s="100"/>
      <c r="W402" s="100"/>
      <c r="X402" s="100"/>
      <c r="Y402" s="100"/>
      <c r="Z402" s="100"/>
      <c r="AA402" s="100"/>
      <c r="AB402" s="100"/>
      <c r="AC402" s="100"/>
      <c r="AD402" s="100"/>
      <c r="AE402" s="100"/>
      <c r="AF402" s="100"/>
      <c r="AG402" s="100"/>
      <c r="AH402" s="100"/>
      <c r="AI402" s="100"/>
      <c r="AJ402" s="100"/>
      <c r="AK402" s="100"/>
      <c r="AL402" s="100"/>
      <c r="AM402" s="100"/>
      <c r="AN402" s="100"/>
    </row>
    <row r="403" spans="1:40" ht="15.75">
      <c r="A403" s="99" t="s">
        <v>32</v>
      </c>
      <c r="B403" s="803" t="e">
        <f>VLOOKUP($A$2,'College Data'!$B$3:$CZ$30,59,FALSE)</f>
        <v>#N/A</v>
      </c>
      <c r="C403" s="803" t="e">
        <f t="shared" si="86"/>
        <v>#N/A</v>
      </c>
      <c r="D403" s="315"/>
      <c r="E403" s="315"/>
      <c r="F403" s="814"/>
      <c r="G403" s="802"/>
      <c r="H403" s="1007"/>
      <c r="I403" s="1008"/>
      <c r="J403" s="161"/>
      <c r="K403" s="100"/>
      <c r="L403" s="100"/>
      <c r="M403" s="100"/>
      <c r="N403" s="100"/>
      <c r="O403" s="157">
        <v>72</v>
      </c>
      <c r="P403" s="100"/>
      <c r="Q403" s="100"/>
      <c r="R403" s="100"/>
      <c r="S403" s="100"/>
      <c r="T403" s="100"/>
      <c r="U403" s="100"/>
      <c r="V403" s="100"/>
      <c r="W403" s="100"/>
      <c r="X403" s="100"/>
      <c r="Y403" s="100"/>
      <c r="Z403" s="100"/>
      <c r="AA403" s="100"/>
      <c r="AB403" s="100"/>
      <c r="AC403" s="100"/>
      <c r="AD403" s="100"/>
      <c r="AE403" s="100"/>
      <c r="AF403" s="100"/>
      <c r="AG403" s="100"/>
      <c r="AH403" s="100"/>
      <c r="AI403" s="100"/>
      <c r="AJ403" s="100"/>
      <c r="AK403" s="100"/>
      <c r="AL403" s="100"/>
      <c r="AM403" s="100"/>
      <c r="AN403" s="100"/>
    </row>
    <row r="404" spans="1:40" ht="15.75">
      <c r="A404" s="103"/>
      <c r="B404" s="676"/>
      <c r="C404" s="308"/>
      <c r="D404" s="308"/>
      <c r="E404" s="308"/>
      <c r="F404" s="815"/>
      <c r="G404" s="816"/>
      <c r="H404" s="1009"/>
      <c r="I404" s="1008"/>
      <c r="J404" s="161"/>
      <c r="K404" s="100"/>
      <c r="L404" s="100"/>
      <c r="M404" s="100"/>
      <c r="N404" s="100"/>
      <c r="O404" s="157">
        <v>73</v>
      </c>
      <c r="P404" s="100"/>
      <c r="Q404" s="100"/>
      <c r="R404" s="100"/>
      <c r="S404" s="100"/>
      <c r="T404" s="100"/>
      <c r="U404" s="100"/>
      <c r="V404" s="100"/>
      <c r="W404" s="100"/>
      <c r="X404" s="100"/>
      <c r="Y404" s="100"/>
      <c r="Z404" s="100"/>
      <c r="AA404" s="100"/>
      <c r="AB404" s="100"/>
      <c r="AC404" s="100"/>
      <c r="AD404" s="100"/>
      <c r="AE404" s="100"/>
      <c r="AF404" s="100"/>
      <c r="AG404" s="100"/>
      <c r="AH404" s="100"/>
      <c r="AI404" s="100"/>
      <c r="AJ404" s="100"/>
      <c r="AK404" s="100"/>
      <c r="AL404" s="100"/>
      <c r="AM404" s="100"/>
      <c r="AN404" s="100"/>
    </row>
    <row r="405" spans="1:40" ht="15.75">
      <c r="A405" s="103" t="s">
        <v>33</v>
      </c>
      <c r="B405" s="687" t="e">
        <f>SUM(B397:B403)</f>
        <v>#N/A</v>
      </c>
      <c r="C405" s="804" t="e">
        <f>SUM(C397:C403)</f>
        <v>#N/A</v>
      </c>
      <c r="D405" s="687" t="e">
        <f>$U$366</f>
        <v>#N/A</v>
      </c>
      <c r="E405" s="687" t="e">
        <f>IF($C$449=0,0,+$Q$365*($C$405/$C$449))</f>
        <v>#N/A</v>
      </c>
      <c r="F405" s="805" t="e">
        <f>IF($C$449=0,0,+$R$365*($C$405/$C$449))</f>
        <v>#N/A</v>
      </c>
      <c r="G405" s="806" t="e">
        <f>IF($C$449=0,0,+$C$405/$C$449)</f>
        <v>#N/A</v>
      </c>
      <c r="H405" s="1009"/>
      <c r="I405" s="1008"/>
      <c r="J405" s="161"/>
      <c r="K405" s="100"/>
      <c r="L405" s="100"/>
      <c r="M405" s="100"/>
      <c r="N405" s="100"/>
      <c r="O405" s="157">
        <v>74</v>
      </c>
      <c r="P405" s="100"/>
      <c r="Q405" s="100"/>
      <c r="R405" s="100"/>
      <c r="S405" s="100"/>
      <c r="T405" s="100"/>
      <c r="U405" s="100"/>
      <c r="V405" s="100"/>
      <c r="W405" s="100"/>
      <c r="X405" s="100"/>
      <c r="Y405" s="100"/>
      <c r="Z405" s="100"/>
      <c r="AA405" s="100"/>
      <c r="AB405" s="100"/>
      <c r="AC405" s="100"/>
      <c r="AD405" s="100"/>
      <c r="AE405" s="100"/>
      <c r="AF405" s="100"/>
      <c r="AG405" s="100"/>
      <c r="AH405" s="100"/>
      <c r="AI405" s="100"/>
      <c r="AJ405" s="100"/>
      <c r="AK405" s="100"/>
      <c r="AL405" s="100"/>
      <c r="AM405" s="100"/>
      <c r="AN405" s="100"/>
    </row>
    <row r="406" spans="1:40" ht="15.75">
      <c r="A406" s="112"/>
      <c r="B406" s="676"/>
      <c r="C406" s="308"/>
      <c r="D406" s="676"/>
      <c r="E406" s="676"/>
      <c r="F406" s="817"/>
      <c r="G406" s="818"/>
      <c r="H406" s="1007"/>
      <c r="I406" s="1008"/>
      <c r="J406" s="161"/>
      <c r="K406" s="100"/>
      <c r="L406" s="100"/>
      <c r="M406" s="100"/>
      <c r="N406" s="100"/>
      <c r="O406" s="157">
        <v>75</v>
      </c>
      <c r="P406" s="100"/>
      <c r="Q406" s="100"/>
      <c r="R406" s="100"/>
      <c r="S406" s="100"/>
      <c r="T406" s="100"/>
      <c r="U406" s="100"/>
      <c r="V406" s="100"/>
      <c r="W406" s="100"/>
      <c r="X406" s="100"/>
      <c r="Y406" s="100"/>
      <c r="Z406" s="100"/>
      <c r="AA406" s="100"/>
      <c r="AB406" s="100"/>
      <c r="AC406" s="100"/>
      <c r="AD406" s="100"/>
      <c r="AE406" s="100"/>
      <c r="AF406" s="100"/>
      <c r="AG406" s="100"/>
      <c r="AH406" s="100"/>
      <c r="AI406" s="100"/>
      <c r="AJ406" s="100"/>
      <c r="AK406" s="100"/>
      <c r="AL406" s="100"/>
      <c r="AM406" s="100"/>
      <c r="AN406" s="100"/>
    </row>
    <row r="407" spans="1:40" ht="15.75">
      <c r="A407" s="103" t="s">
        <v>34</v>
      </c>
      <c r="B407" s="315"/>
      <c r="C407" s="310"/>
      <c r="D407" s="315"/>
      <c r="E407" s="315"/>
      <c r="F407" s="814"/>
      <c r="G407" s="802"/>
      <c r="H407" s="1007"/>
      <c r="I407" s="1008"/>
      <c r="J407" s="161"/>
      <c r="K407" s="100"/>
      <c r="L407" s="100"/>
      <c r="M407" s="100"/>
      <c r="N407" s="100"/>
      <c r="O407" s="157">
        <v>76</v>
      </c>
      <c r="P407" s="100"/>
      <c r="Q407" s="100"/>
      <c r="R407" s="100"/>
      <c r="S407" s="100"/>
      <c r="T407" s="100"/>
      <c r="U407" s="100"/>
      <c r="V407" s="100"/>
      <c r="W407" s="100"/>
      <c r="X407" s="100"/>
      <c r="Y407" s="100"/>
      <c r="Z407" s="100"/>
      <c r="AA407" s="100"/>
      <c r="AB407" s="100"/>
      <c r="AC407" s="100"/>
      <c r="AD407" s="100"/>
      <c r="AE407" s="100"/>
      <c r="AF407" s="100"/>
      <c r="AG407" s="100"/>
      <c r="AH407" s="100"/>
      <c r="AI407" s="100"/>
      <c r="AJ407" s="100"/>
      <c r="AK407" s="100"/>
      <c r="AL407" s="100"/>
      <c r="AM407" s="100"/>
      <c r="AN407" s="100"/>
    </row>
    <row r="408" spans="1:40" ht="15.75">
      <c r="A408" s="99" t="s">
        <v>135</v>
      </c>
      <c r="B408" s="803" t="e">
        <f>VLOOKUP($A$2,'College Data'!$B$3:$CZ$30,61,FALSE)</f>
        <v>#N/A</v>
      </c>
      <c r="C408" s="803" t="e">
        <f>B408/30</f>
        <v>#N/A</v>
      </c>
      <c r="D408" s="315"/>
      <c r="E408" s="315"/>
      <c r="F408" s="814"/>
      <c r="G408" s="802"/>
      <c r="H408" s="1007"/>
      <c r="I408" s="1008"/>
      <c r="J408" s="161"/>
      <c r="K408" s="100"/>
      <c r="L408" s="100"/>
      <c r="M408" s="100"/>
      <c r="N408" s="100"/>
      <c r="O408" s="157">
        <v>77</v>
      </c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  <c r="AE408" s="100"/>
      <c r="AF408" s="100"/>
      <c r="AG408" s="100"/>
      <c r="AH408" s="100"/>
      <c r="AI408" s="100"/>
      <c r="AJ408" s="100"/>
      <c r="AK408" s="100"/>
      <c r="AL408" s="100"/>
      <c r="AM408" s="100"/>
      <c r="AN408" s="100"/>
    </row>
    <row r="409" spans="1:40" ht="15.75">
      <c r="A409" s="99"/>
      <c r="B409" s="665"/>
      <c r="C409" s="665"/>
      <c r="D409" s="315"/>
      <c r="E409" s="315"/>
      <c r="F409" s="814"/>
      <c r="G409" s="802"/>
      <c r="H409" s="1007"/>
      <c r="I409" s="1008"/>
      <c r="J409" s="161"/>
      <c r="K409" s="100"/>
      <c r="L409" s="100"/>
      <c r="M409" s="100"/>
      <c r="N409" s="100"/>
      <c r="O409" s="157">
        <v>78</v>
      </c>
      <c r="P409" s="100"/>
      <c r="Q409" s="100"/>
      <c r="R409" s="100"/>
      <c r="S409" s="100"/>
      <c r="T409" s="100"/>
      <c r="U409" s="100"/>
      <c r="V409" s="100"/>
      <c r="W409" s="100"/>
      <c r="X409" s="100"/>
      <c r="Y409" s="100"/>
      <c r="Z409" s="100"/>
      <c r="AA409" s="100"/>
      <c r="AB409" s="100"/>
      <c r="AC409" s="100"/>
      <c r="AD409" s="100"/>
      <c r="AE409" s="100"/>
      <c r="AF409" s="100"/>
      <c r="AG409" s="100"/>
      <c r="AH409" s="100"/>
      <c r="AI409" s="100"/>
      <c r="AJ409" s="100"/>
      <c r="AK409" s="100"/>
      <c r="AL409" s="100"/>
      <c r="AM409" s="100"/>
      <c r="AN409" s="100"/>
    </row>
    <row r="410" spans="1:40" ht="15.75">
      <c r="A410" s="103" t="s">
        <v>36</v>
      </c>
      <c r="B410" s="687" t="e">
        <f>$B$408</f>
        <v>#N/A</v>
      </c>
      <c r="C410" s="804" t="e">
        <f>SUM(C407:C409)</f>
        <v>#N/A</v>
      </c>
      <c r="D410" s="687" t="e">
        <f>$U$372</f>
        <v>#N/A</v>
      </c>
      <c r="E410" s="687" t="e">
        <f>IF($C$449=0,0,+$Q$365*($C$410/$C$449))</f>
        <v>#N/A</v>
      </c>
      <c r="F410" s="805" t="e">
        <f>IF($C$449=0,0,+$R$365*($C$410/$C$449))</f>
        <v>#N/A</v>
      </c>
      <c r="G410" s="806" t="e">
        <f>IF($C$449=0,0,+$C$410/$C$449)</f>
        <v>#N/A</v>
      </c>
      <c r="H410" s="1009"/>
      <c r="I410" s="1008"/>
      <c r="J410" s="161"/>
      <c r="K410" s="100"/>
      <c r="L410" s="100"/>
      <c r="M410" s="100"/>
      <c r="N410" s="100"/>
      <c r="O410" s="157">
        <v>79</v>
      </c>
      <c r="P410" s="100"/>
      <c r="Q410" s="100"/>
      <c r="R410" s="100"/>
      <c r="S410" s="100"/>
      <c r="T410" s="100"/>
      <c r="U410" s="100"/>
      <c r="V410" s="100"/>
      <c r="W410" s="100"/>
      <c r="X410" s="100"/>
      <c r="Y410" s="100"/>
      <c r="Z410" s="100"/>
      <c r="AA410" s="100"/>
      <c r="AB410" s="100"/>
      <c r="AC410" s="100"/>
      <c r="AD410" s="100"/>
      <c r="AE410" s="100"/>
      <c r="AF410" s="100"/>
      <c r="AG410" s="100"/>
      <c r="AH410" s="100"/>
      <c r="AI410" s="100"/>
      <c r="AJ410" s="100"/>
      <c r="AK410" s="100"/>
      <c r="AL410" s="100"/>
      <c r="AM410" s="100"/>
      <c r="AN410" s="100"/>
    </row>
    <row r="411" spans="1:40" ht="15.75">
      <c r="A411" s="112"/>
      <c r="B411" s="676"/>
      <c r="C411" s="308"/>
      <c r="D411" s="676"/>
      <c r="E411" s="676"/>
      <c r="F411" s="817"/>
      <c r="G411" s="818"/>
      <c r="H411" s="1007"/>
      <c r="I411" s="1008"/>
      <c r="J411" s="161"/>
      <c r="K411" s="100"/>
      <c r="L411" s="100"/>
      <c r="M411" s="100"/>
      <c r="N411" s="100"/>
      <c r="O411" s="157">
        <v>80</v>
      </c>
      <c r="P411" s="100"/>
      <c r="Q411" s="100"/>
      <c r="R411" s="100"/>
      <c r="S411" s="100"/>
      <c r="T411" s="100"/>
      <c r="U411" s="100"/>
      <c r="V411" s="100"/>
      <c r="W411" s="100"/>
      <c r="X411" s="100"/>
      <c r="Y411" s="100"/>
      <c r="Z411" s="100"/>
      <c r="AA411" s="100"/>
      <c r="AB411" s="100"/>
      <c r="AC411" s="100"/>
      <c r="AD411" s="100"/>
      <c r="AE411" s="100"/>
      <c r="AF411" s="100"/>
      <c r="AG411" s="100"/>
      <c r="AH411" s="100"/>
      <c r="AI411" s="100"/>
      <c r="AJ411" s="100"/>
      <c r="AK411" s="100"/>
      <c r="AL411" s="100"/>
      <c r="AM411" s="100"/>
      <c r="AN411" s="100"/>
    </row>
    <row r="412" spans="1:40" ht="15.75">
      <c r="A412" s="103" t="s">
        <v>37</v>
      </c>
      <c r="B412" s="315"/>
      <c r="C412" s="310"/>
      <c r="D412" s="315"/>
      <c r="E412" s="315"/>
      <c r="F412" s="814"/>
      <c r="G412" s="802"/>
      <c r="H412" s="1007"/>
      <c r="I412" s="1008"/>
      <c r="J412" s="161"/>
      <c r="K412" s="100"/>
      <c r="L412" s="100"/>
      <c r="M412" s="100"/>
      <c r="N412" s="100"/>
      <c r="O412" s="157">
        <v>81</v>
      </c>
      <c r="P412" s="100"/>
      <c r="Q412" s="100"/>
      <c r="R412" s="100"/>
      <c r="S412" s="100"/>
      <c r="T412" s="100"/>
      <c r="U412" s="100"/>
      <c r="V412" s="100"/>
      <c r="W412" s="100"/>
      <c r="X412" s="100"/>
      <c r="Y412" s="100"/>
      <c r="Z412" s="100"/>
      <c r="AA412" s="100"/>
      <c r="AB412" s="100"/>
      <c r="AC412" s="100"/>
      <c r="AD412" s="100"/>
      <c r="AE412" s="100"/>
      <c r="AF412" s="100"/>
      <c r="AG412" s="100"/>
      <c r="AH412" s="100"/>
      <c r="AI412" s="100"/>
      <c r="AJ412" s="100"/>
      <c r="AK412" s="100"/>
      <c r="AL412" s="100"/>
      <c r="AM412" s="100"/>
      <c r="AN412" s="100"/>
    </row>
    <row r="413" spans="1:40" ht="15.75">
      <c r="A413" s="99" t="s">
        <v>38</v>
      </c>
      <c r="B413" s="803" t="e">
        <f>VLOOKUP($A$2,'College Data'!$B$3:$CZ$30,63,FALSE)</f>
        <v>#N/A</v>
      </c>
      <c r="C413" s="803" t="e">
        <f>B413/30</f>
        <v>#N/A</v>
      </c>
      <c r="D413" s="315"/>
      <c r="E413" s="315"/>
      <c r="F413" s="814"/>
      <c r="G413" s="802"/>
      <c r="H413" s="1007"/>
      <c r="I413" s="1008"/>
      <c r="J413" s="161"/>
      <c r="K413" s="100"/>
      <c r="L413" s="100"/>
      <c r="M413" s="100"/>
      <c r="N413" s="100"/>
      <c r="O413" s="157">
        <v>82</v>
      </c>
      <c r="P413" s="100"/>
      <c r="Q413" s="100"/>
      <c r="R413" s="100"/>
      <c r="S413" s="100"/>
      <c r="T413" s="100"/>
      <c r="U413" s="100"/>
      <c r="V413" s="100"/>
      <c r="W413" s="100"/>
      <c r="X413" s="100"/>
      <c r="Y413" s="100"/>
      <c r="Z413" s="100"/>
      <c r="AA413" s="100"/>
      <c r="AB413" s="100"/>
      <c r="AC413" s="100"/>
      <c r="AD413" s="100"/>
      <c r="AE413" s="100"/>
      <c r="AF413" s="100"/>
      <c r="AG413" s="100"/>
      <c r="AH413" s="100"/>
      <c r="AI413" s="100"/>
      <c r="AJ413" s="100"/>
      <c r="AK413" s="100"/>
      <c r="AL413" s="100"/>
      <c r="AM413" s="100"/>
      <c r="AN413" s="100"/>
    </row>
    <row r="414" spans="1:40" ht="15.75">
      <c r="A414" s="99" t="s">
        <v>129</v>
      </c>
      <c r="B414" s="803" t="e">
        <f>VLOOKUP($A$2,'College Data'!$B$3:$CZ$30,64,FALSE)</f>
        <v>#N/A</v>
      </c>
      <c r="C414" s="803" t="e">
        <f t="shared" ref="C414:C419" si="87">B414/30</f>
        <v>#N/A</v>
      </c>
      <c r="D414" s="315"/>
      <c r="E414" s="315"/>
      <c r="F414" s="814"/>
      <c r="G414" s="802"/>
      <c r="H414" s="1007"/>
      <c r="I414" s="1008"/>
      <c r="J414" s="161"/>
      <c r="K414" s="100"/>
      <c r="L414" s="100"/>
      <c r="M414" s="100"/>
      <c r="N414" s="100"/>
      <c r="O414" s="157">
        <v>83</v>
      </c>
      <c r="P414" s="100"/>
      <c r="Q414" s="100"/>
      <c r="R414" s="100"/>
      <c r="S414" s="100"/>
      <c r="T414" s="100"/>
      <c r="U414" s="100"/>
      <c r="V414" s="100"/>
      <c r="W414" s="100"/>
      <c r="X414" s="100"/>
      <c r="Y414" s="100"/>
      <c r="Z414" s="100"/>
      <c r="AA414" s="100"/>
      <c r="AB414" s="100"/>
      <c r="AC414" s="100"/>
      <c r="AD414" s="100"/>
      <c r="AE414" s="100"/>
      <c r="AF414" s="100"/>
      <c r="AG414" s="100"/>
      <c r="AH414" s="100"/>
      <c r="AI414" s="100"/>
      <c r="AJ414" s="100"/>
      <c r="AK414" s="100"/>
      <c r="AL414" s="100"/>
      <c r="AM414" s="100"/>
      <c r="AN414" s="100"/>
    </row>
    <row r="415" spans="1:40" ht="15.75">
      <c r="A415" s="99" t="s">
        <v>40</v>
      </c>
      <c r="B415" s="803" t="e">
        <f>VLOOKUP($A$2,'College Data'!$B$3:$CZ$30,65,FALSE)</f>
        <v>#N/A</v>
      </c>
      <c r="C415" s="803" t="e">
        <f t="shared" si="87"/>
        <v>#N/A</v>
      </c>
      <c r="D415" s="315"/>
      <c r="E415" s="315"/>
      <c r="F415" s="814"/>
      <c r="G415" s="802"/>
      <c r="H415" s="1007"/>
      <c r="I415" s="1008"/>
      <c r="J415" s="161"/>
      <c r="K415" s="100"/>
      <c r="L415" s="100"/>
      <c r="M415" s="100"/>
      <c r="N415" s="100"/>
      <c r="O415" s="157">
        <v>84</v>
      </c>
      <c r="P415" s="100"/>
      <c r="Q415" s="100"/>
      <c r="R415" s="100"/>
      <c r="S415" s="100"/>
      <c r="T415" s="100"/>
      <c r="U415" s="100"/>
      <c r="V415" s="100"/>
      <c r="W415" s="100"/>
      <c r="X415" s="100"/>
      <c r="Y415" s="100"/>
      <c r="Z415" s="100"/>
      <c r="AA415" s="100"/>
      <c r="AB415" s="100"/>
      <c r="AC415" s="100"/>
      <c r="AD415" s="100"/>
      <c r="AE415" s="100"/>
      <c r="AF415" s="100"/>
      <c r="AG415" s="100"/>
      <c r="AH415" s="100"/>
      <c r="AI415" s="100"/>
      <c r="AJ415" s="100"/>
      <c r="AK415" s="100"/>
      <c r="AL415" s="100"/>
      <c r="AM415" s="100"/>
      <c r="AN415" s="100"/>
    </row>
    <row r="416" spans="1:40" ht="15.75">
      <c r="A416" s="99" t="s">
        <v>41</v>
      </c>
      <c r="B416" s="803" t="e">
        <f>VLOOKUP($A$2,'College Data'!$B$3:$CZ$30,66,FALSE)</f>
        <v>#N/A</v>
      </c>
      <c r="C416" s="803" t="e">
        <f t="shared" si="87"/>
        <v>#N/A</v>
      </c>
      <c r="D416" s="315"/>
      <c r="E416" s="315"/>
      <c r="F416" s="814"/>
      <c r="G416" s="802"/>
      <c r="H416" s="1007"/>
      <c r="I416" s="1008"/>
      <c r="J416" s="161"/>
      <c r="K416" s="100"/>
      <c r="L416" s="100"/>
      <c r="M416" s="100"/>
      <c r="N416" s="100"/>
      <c r="O416" s="157">
        <v>85</v>
      </c>
      <c r="P416" s="100"/>
      <c r="Q416" s="100"/>
      <c r="R416" s="100"/>
      <c r="S416" s="100"/>
      <c r="T416" s="100"/>
      <c r="U416" s="100"/>
      <c r="V416" s="100"/>
      <c r="W416" s="100"/>
      <c r="X416" s="100"/>
      <c r="Y416" s="100"/>
      <c r="Z416" s="100"/>
      <c r="AA416" s="100"/>
      <c r="AB416" s="100"/>
      <c r="AC416" s="100"/>
      <c r="AD416" s="100"/>
      <c r="AE416" s="100"/>
      <c r="AF416" s="100"/>
      <c r="AG416" s="100"/>
      <c r="AH416" s="100"/>
      <c r="AI416" s="100"/>
      <c r="AJ416" s="100"/>
      <c r="AK416" s="100"/>
      <c r="AL416" s="100"/>
      <c r="AM416" s="100"/>
      <c r="AN416" s="100"/>
    </row>
    <row r="417" spans="1:40" ht="15.75">
      <c r="A417" s="99" t="s">
        <v>130</v>
      </c>
      <c r="B417" s="803" t="e">
        <f>VLOOKUP($A$2,'College Data'!$B$3:$CZ$30,67,FALSE)</f>
        <v>#N/A</v>
      </c>
      <c r="C417" s="803" t="e">
        <f t="shared" si="87"/>
        <v>#N/A</v>
      </c>
      <c r="D417" s="315"/>
      <c r="E417" s="315"/>
      <c r="F417" s="814"/>
      <c r="G417" s="802"/>
      <c r="H417" s="1007"/>
      <c r="I417" s="1008"/>
      <c r="J417" s="161"/>
      <c r="K417" s="100"/>
      <c r="L417" s="100"/>
      <c r="M417" s="100"/>
      <c r="N417" s="100"/>
      <c r="O417" s="157">
        <v>86</v>
      </c>
      <c r="P417" s="100"/>
      <c r="Q417" s="100"/>
      <c r="R417" s="100"/>
      <c r="S417" s="100"/>
      <c r="T417" s="100"/>
      <c r="U417" s="100"/>
      <c r="V417" s="100"/>
      <c r="W417" s="100"/>
      <c r="X417" s="100"/>
      <c r="Y417" s="100"/>
      <c r="Z417" s="100"/>
      <c r="AA417" s="100"/>
      <c r="AB417" s="100"/>
      <c r="AC417" s="100"/>
      <c r="AD417" s="100"/>
      <c r="AE417" s="100"/>
      <c r="AF417" s="100"/>
      <c r="AG417" s="100"/>
      <c r="AH417" s="100"/>
      <c r="AI417" s="100"/>
      <c r="AJ417" s="100"/>
      <c r="AK417" s="100"/>
      <c r="AL417" s="100"/>
      <c r="AM417" s="100"/>
      <c r="AN417" s="100"/>
    </row>
    <row r="418" spans="1:40" ht="15.75">
      <c r="A418" s="99" t="s">
        <v>131</v>
      </c>
      <c r="B418" s="803" t="e">
        <f>VLOOKUP($A$2,'College Data'!$B$3:$CZ$30,68,FALSE)</f>
        <v>#N/A</v>
      </c>
      <c r="C418" s="803" t="e">
        <f t="shared" si="87"/>
        <v>#N/A</v>
      </c>
      <c r="D418" s="315"/>
      <c r="E418" s="315"/>
      <c r="F418" s="814"/>
      <c r="G418" s="802"/>
      <c r="H418" s="1007"/>
      <c r="I418" s="1008"/>
      <c r="J418" s="161"/>
      <c r="K418" s="100"/>
      <c r="L418" s="100"/>
      <c r="M418" s="100"/>
      <c r="N418" s="100"/>
      <c r="O418" s="157">
        <v>87</v>
      </c>
      <c r="P418" s="100"/>
      <c r="Q418" s="100"/>
      <c r="R418" s="100"/>
      <c r="S418" s="100"/>
      <c r="T418" s="100"/>
      <c r="U418" s="100"/>
      <c r="V418" s="100"/>
      <c r="W418" s="100"/>
      <c r="X418" s="100"/>
      <c r="Y418" s="100"/>
      <c r="Z418" s="100"/>
      <c r="AA418" s="100"/>
      <c r="AB418" s="100"/>
      <c r="AC418" s="100"/>
      <c r="AD418" s="100"/>
      <c r="AE418" s="100"/>
      <c r="AF418" s="100"/>
      <c r="AG418" s="100"/>
      <c r="AH418" s="100"/>
      <c r="AI418" s="100"/>
      <c r="AJ418" s="100"/>
      <c r="AK418" s="100"/>
      <c r="AL418" s="100"/>
      <c r="AM418" s="100"/>
      <c r="AN418" s="100"/>
    </row>
    <row r="419" spans="1:40" ht="15.75">
      <c r="A419" s="99" t="s">
        <v>44</v>
      </c>
      <c r="B419" s="803" t="e">
        <f>VLOOKUP($A$2,'College Data'!$B$3:$CZ$30,69,FALSE)</f>
        <v>#N/A</v>
      </c>
      <c r="C419" s="803" t="e">
        <f t="shared" si="87"/>
        <v>#N/A</v>
      </c>
      <c r="D419" s="819"/>
      <c r="E419" s="819"/>
      <c r="F419" s="820"/>
      <c r="G419" s="821"/>
      <c r="H419" s="1007"/>
      <c r="I419" s="1008"/>
      <c r="J419" s="161"/>
      <c r="K419" s="100"/>
      <c r="L419" s="100"/>
      <c r="M419" s="100"/>
      <c r="N419" s="100"/>
      <c r="O419" s="157">
        <v>88</v>
      </c>
      <c r="P419" s="100"/>
      <c r="Q419" s="100"/>
      <c r="R419" s="100"/>
      <c r="S419" s="100"/>
      <c r="T419" s="100"/>
      <c r="U419" s="100"/>
      <c r="V419" s="100"/>
      <c r="W419" s="100"/>
      <c r="X419" s="100"/>
      <c r="Y419" s="100"/>
      <c r="Z419" s="100"/>
      <c r="AA419" s="100"/>
      <c r="AB419" s="100"/>
      <c r="AC419" s="100"/>
      <c r="AD419" s="100"/>
      <c r="AE419" s="100"/>
      <c r="AF419" s="100"/>
      <c r="AG419" s="100"/>
      <c r="AH419" s="100"/>
      <c r="AI419" s="100"/>
      <c r="AJ419" s="100"/>
      <c r="AK419" s="100"/>
      <c r="AL419" s="100"/>
      <c r="AM419" s="100"/>
      <c r="AN419" s="100"/>
    </row>
    <row r="420" spans="1:40" ht="15.75">
      <c r="A420" s="103"/>
      <c r="B420" s="676"/>
      <c r="C420" s="308"/>
      <c r="D420" s="315"/>
      <c r="E420" s="310"/>
      <c r="F420" s="822"/>
      <c r="G420" s="823"/>
      <c r="H420" s="1009"/>
      <c r="I420" s="1008"/>
      <c r="J420" s="161"/>
      <c r="K420" s="100"/>
      <c r="L420" s="100"/>
      <c r="M420" s="100"/>
      <c r="N420" s="100"/>
      <c r="O420" s="157">
        <v>89</v>
      </c>
      <c r="P420" s="100"/>
      <c r="Q420" s="100"/>
      <c r="R420" s="100"/>
      <c r="S420" s="100"/>
      <c r="T420" s="100"/>
      <c r="U420" s="100"/>
      <c r="V420" s="100"/>
      <c r="W420" s="100"/>
      <c r="X420" s="100"/>
      <c r="Y420" s="100"/>
      <c r="Z420" s="100"/>
      <c r="AA420" s="100"/>
      <c r="AB420" s="100"/>
      <c r="AC420" s="100"/>
      <c r="AD420" s="100"/>
      <c r="AE420" s="100"/>
      <c r="AF420" s="100"/>
      <c r="AG420" s="100"/>
      <c r="AH420" s="100"/>
      <c r="AI420" s="100"/>
      <c r="AJ420" s="100"/>
      <c r="AK420" s="100"/>
      <c r="AL420" s="100"/>
      <c r="AM420" s="100"/>
      <c r="AN420" s="100"/>
    </row>
    <row r="421" spans="1:40" ht="15.75">
      <c r="A421" s="103" t="s">
        <v>45</v>
      </c>
      <c r="B421" s="687" t="e">
        <f>SUM(B413:B419)</f>
        <v>#N/A</v>
      </c>
      <c r="C421" s="804" t="e">
        <f>SUM(C413:C419)</f>
        <v>#N/A</v>
      </c>
      <c r="D421" s="687" t="e">
        <f>$U$367</f>
        <v>#N/A</v>
      </c>
      <c r="E421" s="687" t="e">
        <f>IF($C$449=0,0,+$Q$365*($C$421/$C$449))</f>
        <v>#N/A</v>
      </c>
      <c r="F421" s="805" t="e">
        <f>IF($C$449=0,0,+$R$365*($C$421/$C$449))</f>
        <v>#N/A</v>
      </c>
      <c r="G421" s="806" t="e">
        <f>IF($C$449=0,0,+$C$421/$C$449)</f>
        <v>#N/A</v>
      </c>
      <c r="H421" s="1009"/>
      <c r="I421" s="1008"/>
      <c r="J421" s="161"/>
      <c r="K421" s="200"/>
      <c r="L421" s="200"/>
      <c r="M421" s="200"/>
      <c r="N421" s="100"/>
      <c r="O421" s="157">
        <v>90</v>
      </c>
      <c r="P421" s="100"/>
      <c r="Q421" s="100"/>
      <c r="R421" s="100"/>
      <c r="V421" s="157"/>
      <c r="W421" s="100"/>
      <c r="X421" s="100"/>
      <c r="Y421" s="100"/>
      <c r="Z421" s="100"/>
      <c r="AA421" s="100"/>
      <c r="AB421" s="100"/>
      <c r="AC421" s="100"/>
      <c r="AD421" s="100"/>
      <c r="AE421" s="100"/>
      <c r="AF421" s="100"/>
      <c r="AG421" s="100"/>
      <c r="AH421" s="100"/>
      <c r="AI421" s="100"/>
      <c r="AJ421" s="100"/>
      <c r="AK421" s="100"/>
      <c r="AL421" s="100"/>
      <c r="AM421" s="100"/>
      <c r="AN421" s="100"/>
    </row>
    <row r="422" spans="1:40" s="200" customFormat="1" ht="15.75">
      <c r="A422" s="112"/>
      <c r="B422" s="676"/>
      <c r="C422" s="308"/>
      <c r="D422" s="676"/>
      <c r="E422" s="676"/>
      <c r="F422" s="817"/>
      <c r="G422" s="818"/>
      <c r="H422" s="1007"/>
      <c r="I422" s="290"/>
      <c r="K422" s="100"/>
      <c r="L422" s="100"/>
      <c r="M422" s="100"/>
      <c r="O422" s="157">
        <v>91</v>
      </c>
      <c r="V422" s="100"/>
      <c r="W422" s="157"/>
      <c r="X422" s="157"/>
      <c r="Y422" s="157"/>
      <c r="Z422" s="157"/>
      <c r="AA422" s="157"/>
      <c r="AB422" s="157"/>
      <c r="AC422" s="157"/>
      <c r="AD422" s="157"/>
      <c r="AE422" s="157"/>
      <c r="AF422" s="157"/>
      <c r="AG422" s="157"/>
      <c r="AH422" s="157"/>
      <c r="AI422" s="157"/>
      <c r="AJ422" s="157"/>
      <c r="AK422" s="157"/>
      <c r="AL422" s="157"/>
      <c r="AM422" s="157"/>
      <c r="AN422" s="157"/>
    </row>
    <row r="423" spans="1:40" ht="15.75">
      <c r="A423" s="145" t="s">
        <v>46</v>
      </c>
      <c r="B423" s="315"/>
      <c r="C423" s="310"/>
      <c r="D423" s="315"/>
      <c r="E423" s="315"/>
      <c r="F423" s="814"/>
      <c r="G423" s="802"/>
      <c r="H423" s="1007"/>
      <c r="I423" s="290"/>
      <c r="J423" s="100"/>
      <c r="K423" s="157"/>
      <c r="L423" s="157"/>
      <c r="M423" s="157"/>
      <c r="N423" s="100"/>
      <c r="O423" s="157">
        <v>92</v>
      </c>
      <c r="P423" s="100"/>
      <c r="Q423" s="100"/>
      <c r="R423" s="100"/>
      <c r="S423" s="100"/>
      <c r="T423" s="100"/>
      <c r="U423" s="100"/>
      <c r="V423" s="100"/>
      <c r="W423" s="100"/>
      <c r="X423" s="100"/>
      <c r="Y423" s="100"/>
      <c r="Z423" s="100"/>
      <c r="AA423" s="100"/>
      <c r="AB423" s="100"/>
      <c r="AC423" s="100"/>
      <c r="AD423" s="100"/>
      <c r="AE423" s="100"/>
      <c r="AF423" s="100"/>
      <c r="AG423" s="100"/>
      <c r="AH423" s="100"/>
      <c r="AI423" s="100"/>
      <c r="AJ423" s="100"/>
      <c r="AK423" s="100"/>
      <c r="AL423" s="100"/>
      <c r="AM423" s="100"/>
      <c r="AN423" s="100"/>
    </row>
    <row r="424" spans="1:40" ht="15.75">
      <c r="A424" s="103"/>
      <c r="B424" s="315"/>
      <c r="C424" s="310" t="s">
        <v>141</v>
      </c>
      <c r="D424" s="310" t="s">
        <v>141</v>
      </c>
      <c r="E424" s="310" t="s">
        <v>141</v>
      </c>
      <c r="F424" s="822" t="s">
        <v>141</v>
      </c>
      <c r="G424" s="823"/>
      <c r="H424" s="1009"/>
      <c r="I424" s="290"/>
      <c r="J424" s="157"/>
      <c r="K424" s="100"/>
      <c r="L424" s="100"/>
      <c r="M424" s="100"/>
      <c r="N424" s="157"/>
      <c r="O424" s="157">
        <v>93</v>
      </c>
      <c r="P424" s="100"/>
      <c r="Q424" s="100"/>
      <c r="R424" s="100"/>
      <c r="S424" s="100"/>
      <c r="T424" s="100"/>
      <c r="U424" s="100"/>
      <c r="V424" s="100"/>
      <c r="W424" s="100"/>
      <c r="X424" s="100"/>
      <c r="Y424" s="100"/>
      <c r="Z424" s="100"/>
      <c r="AA424" s="100"/>
      <c r="AB424" s="100"/>
      <c r="AC424" s="100"/>
      <c r="AD424" s="100"/>
      <c r="AE424" s="100"/>
      <c r="AF424" s="100"/>
      <c r="AG424" s="100"/>
      <c r="AH424" s="100"/>
      <c r="AI424" s="100"/>
      <c r="AJ424" s="100"/>
      <c r="AK424" s="100"/>
      <c r="AL424" s="100"/>
      <c r="AM424" s="100"/>
      <c r="AN424" s="100"/>
    </row>
    <row r="425" spans="1:40" ht="15.75">
      <c r="A425" s="145" t="s">
        <v>48</v>
      </c>
      <c r="B425" s="803" t="e">
        <f>VLOOKUP($A$2,'College Data'!$B$3:$CZ$30,71,FALSE)</f>
        <v>#N/A</v>
      </c>
      <c r="C425" s="824" t="e">
        <f>B425/30</f>
        <v>#N/A</v>
      </c>
      <c r="D425" s="687" t="e">
        <f>$U$368</f>
        <v>#N/A</v>
      </c>
      <c r="E425" s="687" t="e">
        <f>IF($C$449=0,0,+$Q$365*($C$425/$C$449))</f>
        <v>#N/A</v>
      </c>
      <c r="F425" s="805" t="e">
        <f>IF($C$449=0,0,+$R$365*($C$425/$C$449))</f>
        <v>#N/A</v>
      </c>
      <c r="G425" s="806" t="e">
        <f>IF($C$449=0,0,+$C$425/$C$449)</f>
        <v>#N/A</v>
      </c>
      <c r="H425" s="1009"/>
      <c r="I425" s="1008"/>
      <c r="J425" s="100"/>
      <c r="K425" s="100"/>
      <c r="L425" s="100"/>
      <c r="M425" s="100"/>
      <c r="N425" s="100"/>
      <c r="O425" s="157">
        <v>94</v>
      </c>
      <c r="P425" s="100"/>
      <c r="Q425" s="100"/>
      <c r="R425" s="100"/>
      <c r="S425" s="100"/>
      <c r="T425" s="100"/>
      <c r="U425" s="100"/>
      <c r="V425" s="100"/>
      <c r="W425" s="100"/>
      <c r="X425" s="100"/>
      <c r="Y425" s="100"/>
      <c r="Z425" s="100"/>
      <c r="AA425" s="100"/>
      <c r="AB425" s="100"/>
      <c r="AC425" s="100"/>
      <c r="AD425" s="100"/>
      <c r="AE425" s="100"/>
      <c r="AF425" s="100"/>
      <c r="AG425" s="100"/>
      <c r="AH425" s="100"/>
      <c r="AI425" s="100"/>
      <c r="AJ425" s="100"/>
      <c r="AK425" s="100"/>
      <c r="AL425" s="100"/>
      <c r="AM425" s="100"/>
      <c r="AN425" s="100"/>
    </row>
    <row r="426" spans="1:40" ht="15.75">
      <c r="A426" s="112"/>
      <c r="B426" s="676"/>
      <c r="C426" s="308"/>
      <c r="D426" s="676"/>
      <c r="E426" s="676"/>
      <c r="F426" s="817"/>
      <c r="G426" s="818"/>
      <c r="H426" s="1007"/>
      <c r="I426" s="290"/>
      <c r="J426" s="100"/>
      <c r="K426" s="100"/>
      <c r="L426" s="100"/>
      <c r="M426" s="100"/>
      <c r="N426" s="100"/>
      <c r="O426" s="157">
        <v>95</v>
      </c>
      <c r="P426" s="100"/>
      <c r="Q426" s="100"/>
      <c r="R426" s="100"/>
      <c r="S426" s="100"/>
      <c r="T426" s="100"/>
      <c r="U426" s="100"/>
      <c r="V426" s="100"/>
      <c r="W426" s="100"/>
      <c r="X426" s="100"/>
      <c r="Y426" s="100"/>
      <c r="Z426" s="100"/>
      <c r="AA426" s="100"/>
      <c r="AB426" s="100"/>
      <c r="AC426" s="100"/>
      <c r="AD426" s="100"/>
      <c r="AE426" s="100"/>
      <c r="AF426" s="100"/>
      <c r="AG426" s="100"/>
      <c r="AH426" s="100"/>
      <c r="AI426" s="100"/>
      <c r="AJ426" s="100"/>
      <c r="AK426" s="100"/>
      <c r="AL426" s="100"/>
      <c r="AM426" s="100"/>
      <c r="AN426" s="100"/>
    </row>
    <row r="427" spans="1:40" ht="15.75">
      <c r="A427" s="145" t="s">
        <v>49</v>
      </c>
      <c r="B427" s="315"/>
      <c r="C427" s="310"/>
      <c r="D427" s="315"/>
      <c r="E427" s="315"/>
      <c r="F427" s="814"/>
      <c r="G427" s="802"/>
      <c r="H427" s="1007"/>
      <c r="I427" s="290"/>
      <c r="J427" s="100"/>
      <c r="N427" s="100"/>
      <c r="O427" s="157">
        <v>96</v>
      </c>
      <c r="P427" s="100"/>
      <c r="Q427" s="100"/>
      <c r="R427" s="100"/>
      <c r="W427" s="100"/>
      <c r="X427" s="100"/>
      <c r="Y427" s="100"/>
      <c r="Z427" s="100"/>
      <c r="AA427" s="100"/>
      <c r="AB427" s="100"/>
      <c r="AC427" s="100"/>
      <c r="AD427" s="100"/>
      <c r="AE427" s="100"/>
      <c r="AF427" s="100"/>
      <c r="AG427" s="100"/>
      <c r="AH427" s="100"/>
      <c r="AI427" s="100"/>
      <c r="AJ427" s="100"/>
      <c r="AK427" s="100"/>
      <c r="AL427" s="100"/>
      <c r="AM427" s="100"/>
      <c r="AN427" s="100"/>
    </row>
    <row r="428" spans="1:40">
      <c r="A428" s="99" t="s">
        <v>50</v>
      </c>
      <c r="B428" s="803" t="e">
        <f>VLOOKUP($A$2,'College Data'!$B$3:$CZ$30,73,FALSE)</f>
        <v>#N/A</v>
      </c>
      <c r="C428" s="803" t="e">
        <f>B428/30</f>
        <v>#N/A</v>
      </c>
      <c r="D428" s="315"/>
      <c r="E428" s="315"/>
      <c r="F428" s="814"/>
      <c r="G428" s="802"/>
      <c r="H428" s="1007"/>
      <c r="I428" s="290"/>
      <c r="O428" s="157">
        <v>97</v>
      </c>
    </row>
    <row r="429" spans="1:40">
      <c r="A429" s="99" t="s">
        <v>51</v>
      </c>
      <c r="B429" s="825" t="e">
        <f>VLOOKUP($A$2,'College Data'!$B$3:$CZ$30,74,FALSE)</f>
        <v>#N/A</v>
      </c>
      <c r="C429" s="826" t="e">
        <f>B429/30</f>
        <v>#N/A</v>
      </c>
      <c r="D429" s="315"/>
      <c r="E429" s="315"/>
      <c r="F429" s="814"/>
      <c r="G429" s="802"/>
      <c r="H429" s="1007"/>
      <c r="I429" s="290"/>
      <c r="O429" s="157">
        <v>98</v>
      </c>
    </row>
    <row r="430" spans="1:40">
      <c r="A430" s="99"/>
      <c r="B430" s="827"/>
      <c r="C430" s="827"/>
      <c r="D430" s="676"/>
      <c r="E430" s="676"/>
      <c r="F430" s="817"/>
      <c r="G430" s="818"/>
      <c r="H430" s="1007"/>
      <c r="I430" s="290"/>
      <c r="O430" s="157">
        <v>99</v>
      </c>
    </row>
    <row r="431" spans="1:40" ht="15.75">
      <c r="A431" s="145" t="s">
        <v>52</v>
      </c>
      <c r="B431" s="687" t="e">
        <f>SUM(B428:B429)</f>
        <v>#N/A</v>
      </c>
      <c r="C431" s="804" t="e">
        <f>SUM(C428:C429)</f>
        <v>#N/A</v>
      </c>
      <c r="D431" s="687" t="e">
        <f>$U$371</f>
        <v>#N/A</v>
      </c>
      <c r="E431" s="687" t="e">
        <f>IF($C$449=0,0,+$Q$365*($C$431/$C$449))</f>
        <v>#N/A</v>
      </c>
      <c r="F431" s="805" t="e">
        <f>IF($C$449=0,0,+$R$365*($C$431/$C$449))</f>
        <v>#N/A</v>
      </c>
      <c r="G431" s="806" t="e">
        <f>IF($C$449=0,0,+$C$431/$C$449)</f>
        <v>#N/A</v>
      </c>
      <c r="H431" s="1009"/>
      <c r="I431" s="1008"/>
      <c r="O431" s="157">
        <v>100</v>
      </c>
    </row>
    <row r="432" spans="1:40" ht="15.75">
      <c r="A432" s="112"/>
      <c r="B432" s="676"/>
      <c r="C432" s="308"/>
      <c r="D432" s="676"/>
      <c r="E432" s="676"/>
      <c r="F432" s="817"/>
      <c r="G432" s="818"/>
      <c r="H432" s="1007"/>
      <c r="I432" s="290"/>
      <c r="O432" s="157">
        <v>101</v>
      </c>
    </row>
    <row r="433" spans="1:15" ht="15.75">
      <c r="A433" s="103" t="s">
        <v>53</v>
      </c>
      <c r="B433" s="315"/>
      <c r="C433" s="310"/>
      <c r="D433" s="315"/>
      <c r="E433" s="315"/>
      <c r="F433" s="814"/>
      <c r="G433" s="802"/>
      <c r="H433" s="1007"/>
      <c r="I433" s="290"/>
      <c r="O433" s="157">
        <v>102</v>
      </c>
    </row>
    <row r="434" spans="1:15">
      <c r="A434" s="938" t="s">
        <v>589</v>
      </c>
      <c r="B434" s="803" t="e">
        <f>VLOOKUP($A$2,'College Data'!$B$3:$CZ$30,76,FALSE)</f>
        <v>#N/A</v>
      </c>
      <c r="C434" s="803" t="e">
        <f>B434/30</f>
        <v>#N/A</v>
      </c>
      <c r="D434" s="315"/>
      <c r="E434" s="315"/>
      <c r="F434" s="814"/>
      <c r="G434" s="802"/>
      <c r="H434" s="1007"/>
      <c r="I434" s="290"/>
      <c r="O434" s="157">
        <v>103</v>
      </c>
    </row>
    <row r="435" spans="1:15">
      <c r="A435" s="938" t="s">
        <v>411</v>
      </c>
      <c r="B435" s="803" t="e">
        <f>VLOOKUP($A$2,'College Data'!$B$3:$CZ$30,77,FALSE)</f>
        <v>#N/A</v>
      </c>
      <c r="C435" s="803" t="e">
        <f>B435/30</f>
        <v>#N/A</v>
      </c>
      <c r="D435" s="315"/>
      <c r="E435" s="315"/>
      <c r="F435" s="814"/>
      <c r="G435" s="802"/>
      <c r="H435" s="1007"/>
      <c r="I435" s="290"/>
      <c r="O435" s="157">
        <v>104</v>
      </c>
    </row>
    <row r="436" spans="1:15">
      <c r="A436" s="937" t="s">
        <v>590</v>
      </c>
      <c r="B436" s="803" t="e">
        <f>VLOOKUP($A$2,'College Data'!$B$3:$CZ$30,78,FALSE)</f>
        <v>#N/A</v>
      </c>
      <c r="C436" s="803" t="e">
        <f>B436/30</f>
        <v>#N/A</v>
      </c>
      <c r="D436" s="315"/>
      <c r="E436" s="315"/>
      <c r="F436" s="814"/>
      <c r="G436" s="802"/>
      <c r="H436" s="1007"/>
      <c r="I436" s="290"/>
      <c r="O436" s="157">
        <v>105</v>
      </c>
    </row>
    <row r="437" spans="1:15">
      <c r="A437" s="936" t="s">
        <v>412</v>
      </c>
      <c r="B437" s="803" t="e">
        <f>VLOOKUP($A$2,'College Data'!$B$3:$CZ$30,79,FALSE)</f>
        <v>#N/A</v>
      </c>
      <c r="C437" s="803" t="e">
        <f>B437/30</f>
        <v>#N/A</v>
      </c>
      <c r="D437" s="315"/>
      <c r="E437" s="315"/>
      <c r="F437" s="814"/>
      <c r="G437" s="802"/>
      <c r="H437" s="1007"/>
      <c r="I437" s="290"/>
      <c r="O437" s="157">
        <v>106</v>
      </c>
    </row>
    <row r="438" spans="1:15" ht="15.75">
      <c r="A438" s="103"/>
      <c r="B438" s="676"/>
      <c r="C438" s="308" t="s">
        <v>141</v>
      </c>
      <c r="D438" s="308" t="s">
        <v>141</v>
      </c>
      <c r="E438" s="308" t="s">
        <v>141</v>
      </c>
      <c r="F438" s="815" t="s">
        <v>141</v>
      </c>
      <c r="G438" s="816"/>
      <c r="H438" s="1009"/>
      <c r="I438" s="290"/>
      <c r="O438" s="157">
        <v>107</v>
      </c>
    </row>
    <row r="439" spans="1:15" ht="15.75">
      <c r="A439" s="903" t="s">
        <v>57</v>
      </c>
      <c r="B439" s="904" t="e">
        <f>SUM(B434:B437)</f>
        <v>#N/A</v>
      </c>
      <c r="C439" s="905" t="e">
        <f>SUM(C434:C437)</f>
        <v>#N/A</v>
      </c>
      <c r="D439" s="904" t="e">
        <f>$U$369</f>
        <v>#N/A</v>
      </c>
      <c r="E439" s="904" t="e">
        <f>IF($C$449=0,0,+$Q$365*($C$439/$C$449))</f>
        <v>#N/A</v>
      </c>
      <c r="F439" s="906" t="e">
        <f>IF($C$449=0,0,+$R$365*($C$439/$C$449))</f>
        <v>#N/A</v>
      </c>
      <c r="G439" s="907" t="e">
        <f>IF($C$449=0,0,+$C$439/$C$449)</f>
        <v>#N/A</v>
      </c>
      <c r="H439" s="1009"/>
      <c r="I439" s="1008"/>
      <c r="O439" s="157">
        <v>108</v>
      </c>
    </row>
    <row r="440" spans="1:15" ht="15.75">
      <c r="A440" s="103"/>
      <c r="B440" s="315"/>
      <c r="C440" s="310"/>
      <c r="D440" s="315"/>
      <c r="E440" s="315"/>
      <c r="F440" s="814"/>
      <c r="G440" s="802"/>
      <c r="H440" s="1007"/>
      <c r="I440" s="290"/>
      <c r="O440" s="157">
        <v>109</v>
      </c>
    </row>
    <row r="441" spans="1:15" ht="15.75">
      <c r="A441" s="103" t="s">
        <v>58</v>
      </c>
      <c r="B441" s="315"/>
      <c r="C441" s="310"/>
      <c r="D441" s="315"/>
      <c r="E441" s="315"/>
      <c r="F441" s="814"/>
      <c r="G441" s="802"/>
      <c r="H441" s="1007"/>
      <c r="I441" s="290"/>
      <c r="O441" s="157">
        <v>110</v>
      </c>
    </row>
    <row r="442" spans="1:15">
      <c r="A442" s="146" t="s">
        <v>59</v>
      </c>
      <c r="B442" s="803" t="e">
        <f>VLOOKUP($A$2,'College Data'!$B$3:$CZ$30,81,FALSE)</f>
        <v>#N/A</v>
      </c>
      <c r="C442" s="803" t="e">
        <f>B442/30</f>
        <v>#N/A</v>
      </c>
      <c r="D442" s="315"/>
      <c r="E442" s="315"/>
      <c r="F442" s="814"/>
      <c r="G442" s="802"/>
      <c r="H442" s="1007"/>
      <c r="I442" s="290"/>
      <c r="O442" s="157">
        <v>111</v>
      </c>
    </row>
    <row r="443" spans="1:15">
      <c r="A443" s="146" t="s">
        <v>60</v>
      </c>
      <c r="B443" s="803" t="e">
        <f>VLOOKUP($A$2,'College Data'!$B$3:$CZ$30,82,FALSE)</f>
        <v>#N/A</v>
      </c>
      <c r="C443" s="803" t="e">
        <f>B443/30</f>
        <v>#N/A</v>
      </c>
      <c r="D443" s="315"/>
      <c r="E443" s="315"/>
      <c r="F443" s="814"/>
      <c r="G443" s="802"/>
      <c r="H443" s="1007"/>
      <c r="I443" s="290"/>
      <c r="O443" s="157">
        <v>112</v>
      </c>
    </row>
    <row r="444" spans="1:15">
      <c r="A444" s="99" t="s">
        <v>61</v>
      </c>
      <c r="B444" s="803" t="e">
        <f>VLOOKUP($A$2,'College Data'!$B$3:$CZ$30,83,FALSE)</f>
        <v>#N/A</v>
      </c>
      <c r="C444" s="803" t="e">
        <f>B444/30</f>
        <v>#N/A</v>
      </c>
      <c r="D444" s="315"/>
      <c r="E444" s="315"/>
      <c r="F444" s="814"/>
      <c r="G444" s="802"/>
      <c r="H444" s="1007"/>
      <c r="I444" s="290"/>
      <c r="O444" s="157">
        <v>113</v>
      </c>
    </row>
    <row r="445" spans="1:15">
      <c r="A445" s="99" t="s">
        <v>62</v>
      </c>
      <c r="B445" s="803" t="e">
        <f>VLOOKUP($A$2,'College Data'!$B$3:$CZ$30,84,FALSE)</f>
        <v>#N/A</v>
      </c>
      <c r="C445" s="803" t="e">
        <f>B445/30</f>
        <v>#N/A</v>
      </c>
      <c r="D445" s="315"/>
      <c r="E445" s="315"/>
      <c r="F445" s="814"/>
      <c r="G445" s="802"/>
      <c r="H445" s="1007"/>
      <c r="I445" s="290"/>
      <c r="O445" s="157">
        <v>114</v>
      </c>
    </row>
    <row r="446" spans="1:15" ht="15.75">
      <c r="A446" s="103"/>
      <c r="B446" s="675"/>
      <c r="C446" s="308" t="s">
        <v>141</v>
      </c>
      <c r="D446" s="308" t="s">
        <v>141</v>
      </c>
      <c r="E446" s="308" t="s">
        <v>141</v>
      </c>
      <c r="F446" s="815" t="s">
        <v>141</v>
      </c>
      <c r="G446" s="816"/>
      <c r="H446" s="1009"/>
      <c r="I446" s="290"/>
      <c r="O446" s="157">
        <v>115</v>
      </c>
    </row>
    <row r="447" spans="1:15" ht="15.75">
      <c r="A447" s="883" t="s">
        <v>63</v>
      </c>
      <c r="B447" s="828" t="e">
        <f>SUM(B442:B445)</f>
        <v>#N/A</v>
      </c>
      <c r="C447" s="829" t="e">
        <f>SUM(C442:C445)</f>
        <v>#N/A</v>
      </c>
      <c r="D447" s="828" t="e">
        <f>$U$370</f>
        <v>#N/A</v>
      </c>
      <c r="E447" s="828" t="e">
        <f>IF($C$449=0,0,+$Q$365*($C$447/$C$449))</f>
        <v>#N/A</v>
      </c>
      <c r="F447" s="830" t="e">
        <f>IF($C$449=0,0,+$R$365*($C$447/$C$449))</f>
        <v>#N/A</v>
      </c>
      <c r="G447" s="831" t="e">
        <f>IF($C$449=0,0,+$C$447/$C$449)</f>
        <v>#N/A</v>
      </c>
      <c r="H447" s="1009"/>
      <c r="I447" s="1008"/>
      <c r="O447" s="157">
        <v>116</v>
      </c>
    </row>
    <row r="448" spans="1:15" ht="15.75">
      <c r="A448" s="103"/>
      <c r="B448" s="308" t="s">
        <v>141</v>
      </c>
      <c r="C448" s="308"/>
      <c r="D448" s="308"/>
      <c r="E448" s="306"/>
      <c r="F448" s="306"/>
      <c r="G448" s="306"/>
      <c r="H448" s="258"/>
      <c r="I448" s="1008"/>
      <c r="O448" s="157">
        <v>117</v>
      </c>
    </row>
    <row r="449" spans="1:21" ht="16.5" thickBot="1">
      <c r="A449" s="103" t="s">
        <v>136</v>
      </c>
      <c r="B449" s="832" t="e">
        <f>$B$365+$B$394+$B$405+$B$410+$B$421+$B$425+$B$431+$B$439+$B$447</f>
        <v>#N/A</v>
      </c>
      <c r="C449" s="833" t="e">
        <f>$C$365+$C$394+$C$405+$C$410+$C$421+$C$425+$C$431+$C$439+$C$447</f>
        <v>#N/A</v>
      </c>
      <c r="D449" s="832" t="e">
        <f>$D$365+$D$394+$D$405+$D$410+$D$421+$D$425+$D$431+$D$439+$D$447</f>
        <v>#N/A</v>
      </c>
      <c r="E449" s="832" t="e">
        <f>$E$365+$E$394+$E$405+$E$410+$E$421+$E$425+$E$431+$E$439+$E$447</f>
        <v>#N/A</v>
      </c>
      <c r="F449" s="834" t="e">
        <f>F365+$F$394+$F$405+$F$410+$F$421+$F$425+$F$431+$F$439+$F$447</f>
        <v>#N/A</v>
      </c>
      <c r="G449" s="835" t="e">
        <f>$G$365+$G$394+$G$405+$G$410+$G$421+$G$425+$G$431+$G$439+$G$447</f>
        <v>#N/A</v>
      </c>
      <c r="H449" s="1011"/>
      <c r="I449" s="1008"/>
      <c r="O449" s="157">
        <v>118</v>
      </c>
    </row>
    <row r="450" spans="1:21" ht="15.75" thickTop="1">
      <c r="A450" s="156" t="s">
        <v>67</v>
      </c>
      <c r="B450" s="157" t="s">
        <v>142</v>
      </c>
      <c r="C450" s="157" t="s">
        <v>152</v>
      </c>
      <c r="D450" s="157" t="s">
        <v>160</v>
      </c>
      <c r="E450" s="157" t="s">
        <v>168</v>
      </c>
      <c r="F450" s="157" t="s">
        <v>175</v>
      </c>
      <c r="G450" s="157" t="s">
        <v>178</v>
      </c>
      <c r="H450" s="157" t="s">
        <v>183</v>
      </c>
      <c r="I450" s="157" t="s">
        <v>186</v>
      </c>
      <c r="J450" s="157" t="s">
        <v>190</v>
      </c>
      <c r="K450" s="157" t="s">
        <v>193</v>
      </c>
      <c r="L450" s="157" t="s">
        <v>210</v>
      </c>
      <c r="M450" s="157" t="s">
        <v>220</v>
      </c>
      <c r="N450" s="157" t="s">
        <v>224</v>
      </c>
      <c r="O450" s="157" t="s">
        <v>230</v>
      </c>
      <c r="P450" s="157" t="s">
        <v>234</v>
      </c>
      <c r="Q450" s="157" t="s">
        <v>238</v>
      </c>
      <c r="R450" s="157" t="s">
        <v>239</v>
      </c>
      <c r="S450" s="157" t="s">
        <v>240</v>
      </c>
      <c r="T450" s="157" t="s">
        <v>241</v>
      </c>
      <c r="U450" s="157" t="s">
        <v>252</v>
      </c>
    </row>
    <row r="451" spans="1:21" ht="15.75">
      <c r="A451" s="104"/>
      <c r="B451" s="157"/>
      <c r="C451" s="157"/>
      <c r="D451" s="157"/>
      <c r="E451" s="157" t="s">
        <v>141</v>
      </c>
      <c r="F451" s="157"/>
      <c r="G451" s="157"/>
      <c r="H451" s="157"/>
      <c r="I451" s="157"/>
    </row>
    <row r="452" spans="1:21" ht="15.75">
      <c r="A452" s="104"/>
      <c r="B452" s="100"/>
      <c r="C452" s="100"/>
      <c r="D452" s="100"/>
      <c r="E452" s="100" t="s">
        <v>141</v>
      </c>
      <c r="F452" s="100" t="s">
        <v>141</v>
      </c>
      <c r="G452" s="100"/>
      <c r="H452" s="100"/>
      <c r="I452" s="100"/>
    </row>
    <row r="453" spans="1:21">
      <c r="A453" s="100"/>
      <c r="B453" s="139"/>
      <c r="C453" s="100"/>
      <c r="D453" s="100"/>
      <c r="E453" s="139"/>
      <c r="F453" s="100"/>
      <c r="G453" s="100"/>
      <c r="H453" s="100"/>
      <c r="I453" s="100"/>
    </row>
    <row r="454" spans="1:21">
      <c r="A454" s="100"/>
      <c r="B454" s="100"/>
      <c r="C454" s="100"/>
      <c r="D454" s="100"/>
      <c r="E454" s="139"/>
      <c r="F454" s="202"/>
      <c r="G454" s="100"/>
      <c r="H454" s="100"/>
      <c r="I454" s="100"/>
    </row>
    <row r="455" spans="1:21">
      <c r="A455" s="100"/>
      <c r="B455" s="100"/>
      <c r="C455" s="100"/>
      <c r="D455" s="100"/>
      <c r="E455" s="100"/>
      <c r="F455" s="100"/>
      <c r="G455" s="100"/>
      <c r="H455" s="100"/>
      <c r="I455" s="100"/>
    </row>
    <row r="456" spans="1:21">
      <c r="B456" s="101" t="s">
        <v>278</v>
      </c>
      <c r="C456" s="203" t="e">
        <f>C365+C394+C405+C410+C421+C431+C439+C447</f>
        <v>#N/A</v>
      </c>
      <c r="D456" s="101" t="s">
        <v>292</v>
      </c>
    </row>
    <row r="458" spans="1:21">
      <c r="B458" s="203"/>
    </row>
  </sheetData>
  <sheetProtection algorithmName="SHA-512" hashValue="JghnXSBoVMJ/S+Y8S21/k5IKLrmcvFAEDuDhb2B6C+Gw8nvcjrJZpRG/HL+KKT8gQqkmSPy6p7Ub96rlSLCbRg==" saltValue="Dd4CFNnonB51tS41PfaktQ==" spinCount="100000" sheet="1" objects="1" scenarios="1"/>
  <phoneticPr fontId="18" type="noConversion"/>
  <pageMargins left="0.25" right="0.25" top="0.3" bottom="0.2" header="0" footer="0"/>
  <pageSetup scale="28" fitToHeight="20" orientation="landscape" r:id="rId1"/>
  <headerFooter alignWithMargins="0"/>
  <rowBreaks count="3" manualBreakCount="3">
    <brk id="122" max="27" man="1"/>
    <brk id="207" max="27" man="1"/>
    <brk id="329" max="27" man="1"/>
  </rowBreaks>
  <ignoredErrors>
    <ignoredError sqref="H38:H61 B63:D63 F63:I63" unlockedFormula="1"/>
    <ignoredError sqref="Q24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456"/>
  <sheetViews>
    <sheetView showOutlineSymbols="0" zoomScale="60" zoomScaleNormal="60" zoomScaleSheetLayoutView="50" workbookViewId="0"/>
  </sheetViews>
  <sheetFormatPr defaultColWidth="9.6640625" defaultRowHeight="15"/>
  <cols>
    <col min="1" max="1" width="49.44140625" style="37" customWidth="1"/>
    <col min="2" max="3" width="12.6640625" style="37" customWidth="1"/>
    <col min="4" max="5" width="13.6640625" style="37" customWidth="1"/>
    <col min="6" max="6" width="12.6640625" style="37" customWidth="1"/>
    <col min="7" max="7" width="11.6640625" style="37" customWidth="1"/>
    <col min="8" max="8" width="14.6640625" style="37" customWidth="1"/>
    <col min="9" max="9" width="12.6640625" style="37" customWidth="1"/>
    <col min="10" max="10" width="11.6640625" style="37" customWidth="1"/>
    <col min="11" max="11" width="14.6640625" style="37" customWidth="1"/>
    <col min="12" max="12" width="13.21875" style="37" customWidth="1"/>
    <col min="13" max="13" width="12.6640625" style="37" customWidth="1"/>
    <col min="14" max="14" width="13.6640625" style="37" customWidth="1"/>
    <col min="15" max="15" width="14.6640625" style="37" customWidth="1"/>
    <col min="16" max="16" width="13.6640625" style="37" customWidth="1"/>
    <col min="17" max="17" width="12.6640625" style="37" customWidth="1"/>
    <col min="18" max="18" width="9.6640625" style="37" customWidth="1"/>
    <col min="19" max="19" width="13.6640625" style="37" customWidth="1"/>
    <col min="20" max="20" width="17.6640625" style="37" customWidth="1"/>
    <col min="21" max="22" width="14.6640625" style="37" customWidth="1"/>
    <col min="23" max="23" width="13.6640625" style="37" customWidth="1"/>
    <col min="24" max="25" width="8.6640625" style="37" customWidth="1"/>
    <col min="26" max="27" width="10.6640625" style="37" customWidth="1"/>
    <col min="28" max="28" width="14.6640625" style="37" customWidth="1"/>
    <col min="29" max="16384" width="9.6640625" style="37"/>
  </cols>
  <sheetData>
    <row r="1" spans="1:40" ht="16.5" thickTop="1">
      <c r="A1" s="204"/>
      <c r="B1" s="205"/>
      <c r="C1" s="206"/>
      <c r="D1" s="206"/>
      <c r="E1" s="206"/>
      <c r="F1" s="206"/>
      <c r="G1" s="206"/>
      <c r="H1" s="206"/>
      <c r="I1" s="206"/>
      <c r="J1" s="206"/>
      <c r="K1" s="206"/>
      <c r="L1" s="207"/>
      <c r="M1" s="208"/>
      <c r="N1" s="208"/>
      <c r="O1" s="208"/>
      <c r="P1" s="208"/>
      <c r="Q1" s="209"/>
      <c r="R1" s="210"/>
      <c r="S1" s="210"/>
      <c r="T1" s="210"/>
      <c r="U1" s="210"/>
      <c r="V1" s="211" t="s">
        <v>136</v>
      </c>
      <c r="W1" s="211" t="s">
        <v>136</v>
      </c>
      <c r="X1" s="211"/>
      <c r="Y1" s="211"/>
      <c r="Z1" s="212" t="s">
        <v>191</v>
      </c>
      <c r="AA1" s="212"/>
      <c r="AB1" s="916" t="s">
        <v>136</v>
      </c>
      <c r="AC1" s="131"/>
      <c r="AD1" s="199"/>
      <c r="AE1" s="199"/>
      <c r="AF1" s="199"/>
      <c r="AG1" s="199"/>
      <c r="AH1" s="199"/>
      <c r="AI1" s="199"/>
      <c r="AJ1" s="199"/>
      <c r="AK1" s="199"/>
      <c r="AL1" s="199"/>
      <c r="AM1" s="199"/>
      <c r="AN1" s="199"/>
    </row>
    <row r="2" spans="1:40" ht="15.75">
      <c r="A2" s="213" t="str">
        <f>'CA2 Detail'!A2</f>
        <v>Select College Name</v>
      </c>
      <c r="B2" s="127" t="s">
        <v>137</v>
      </c>
      <c r="C2" s="214"/>
      <c r="D2" s="214"/>
      <c r="E2" s="214"/>
      <c r="F2" s="214"/>
      <c r="G2" s="214"/>
      <c r="H2" s="214"/>
      <c r="I2" s="214"/>
      <c r="J2" s="214"/>
      <c r="K2" s="199"/>
      <c r="L2" s="215" t="s">
        <v>209</v>
      </c>
      <c r="M2" s="216"/>
      <c r="N2" s="216"/>
      <c r="O2" s="216"/>
      <c r="P2" s="217"/>
      <c r="Q2" s="218" t="s">
        <v>237</v>
      </c>
      <c r="R2" s="219"/>
      <c r="S2" s="219"/>
      <c r="T2" s="219"/>
      <c r="U2" s="219"/>
      <c r="V2" s="213" t="s">
        <v>255</v>
      </c>
      <c r="W2" s="213" t="s">
        <v>255</v>
      </c>
      <c r="X2" s="213"/>
      <c r="Y2" s="213"/>
      <c r="Z2" s="220" t="s">
        <v>255</v>
      </c>
      <c r="AA2" s="220" t="s">
        <v>170</v>
      </c>
      <c r="AB2" s="917" t="s">
        <v>255</v>
      </c>
      <c r="AC2" s="131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</row>
    <row r="3" spans="1:40" ht="15.75">
      <c r="A3" s="221" t="s">
        <v>595</v>
      </c>
      <c r="B3" s="222" t="s">
        <v>138</v>
      </c>
      <c r="C3" s="223"/>
      <c r="D3" s="223"/>
      <c r="E3" s="223"/>
      <c r="F3" s="223"/>
      <c r="G3" s="223"/>
      <c r="H3" s="223"/>
      <c r="I3" s="224"/>
      <c r="J3" s="224"/>
      <c r="K3" s="225" t="s">
        <v>136</v>
      </c>
      <c r="L3" s="226"/>
      <c r="M3" s="227"/>
      <c r="N3" s="227"/>
      <c r="O3" s="227"/>
      <c r="P3" s="227" t="s">
        <v>136</v>
      </c>
      <c r="Q3" s="228"/>
      <c r="R3" s="229"/>
      <c r="S3" s="229"/>
      <c r="T3" s="229"/>
      <c r="U3" s="229" t="s">
        <v>136</v>
      </c>
      <c r="V3" s="213" t="s">
        <v>194</v>
      </c>
      <c r="W3" s="213" t="s">
        <v>257</v>
      </c>
      <c r="X3" s="213" t="s">
        <v>136</v>
      </c>
      <c r="Y3" s="213"/>
      <c r="Z3" s="220" t="s">
        <v>194</v>
      </c>
      <c r="AA3" s="220" t="s">
        <v>194</v>
      </c>
      <c r="AB3" s="917" t="s">
        <v>194</v>
      </c>
      <c r="AC3" s="131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</row>
    <row r="4" spans="1:40" ht="15.75">
      <c r="A4" s="213" t="s">
        <v>0</v>
      </c>
      <c r="B4" s="222" t="s">
        <v>139</v>
      </c>
      <c r="C4" s="223"/>
      <c r="D4" s="230" t="s">
        <v>159</v>
      </c>
      <c r="E4" s="223"/>
      <c r="F4" s="230" t="s">
        <v>174</v>
      </c>
      <c r="G4" s="223"/>
      <c r="H4" s="225" t="s">
        <v>136</v>
      </c>
      <c r="I4" s="213" t="s">
        <v>184</v>
      </c>
      <c r="J4" s="213" t="s">
        <v>189</v>
      </c>
      <c r="K4" s="213" t="s">
        <v>191</v>
      </c>
      <c r="L4" s="231" t="s">
        <v>169</v>
      </c>
      <c r="M4" s="232" t="s">
        <v>218</v>
      </c>
      <c r="N4" s="232" t="s">
        <v>223</v>
      </c>
      <c r="O4" s="232" t="s">
        <v>228</v>
      </c>
      <c r="P4" s="232" t="s">
        <v>233</v>
      </c>
      <c r="Q4" s="221" t="s">
        <v>169</v>
      </c>
      <c r="R4" s="233" t="s">
        <v>218</v>
      </c>
      <c r="S4" s="233" t="s">
        <v>223</v>
      </c>
      <c r="T4" s="233" t="s">
        <v>228</v>
      </c>
      <c r="U4" s="233" t="s">
        <v>251</v>
      </c>
      <c r="V4" s="213"/>
      <c r="W4" s="213" t="s">
        <v>222</v>
      </c>
      <c r="X4" s="213" t="s">
        <v>260</v>
      </c>
      <c r="Y4" s="213" t="s">
        <v>136</v>
      </c>
      <c r="Z4" s="220" t="s">
        <v>262</v>
      </c>
      <c r="AA4" s="220" t="s">
        <v>262</v>
      </c>
      <c r="AB4" s="917" t="s">
        <v>262</v>
      </c>
      <c r="AC4" s="131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</row>
    <row r="5" spans="1:40" ht="16.5" thickBot="1">
      <c r="A5" s="213" t="s">
        <v>323</v>
      </c>
      <c r="B5" s="225" t="s">
        <v>140</v>
      </c>
      <c r="C5" s="234" t="s">
        <v>151</v>
      </c>
      <c r="D5" s="234" t="s">
        <v>140</v>
      </c>
      <c r="E5" s="234" t="s">
        <v>151</v>
      </c>
      <c r="F5" s="234" t="s">
        <v>140</v>
      </c>
      <c r="G5" s="234" t="s">
        <v>151</v>
      </c>
      <c r="H5" s="213" t="s">
        <v>182</v>
      </c>
      <c r="I5" s="213" t="s">
        <v>185</v>
      </c>
      <c r="J5" s="213" t="s">
        <v>185</v>
      </c>
      <c r="K5" s="213" t="s">
        <v>192</v>
      </c>
      <c r="L5" s="231" t="s">
        <v>170</v>
      </c>
      <c r="M5" s="232" t="s">
        <v>219</v>
      </c>
      <c r="N5" s="232" t="s">
        <v>170</v>
      </c>
      <c r="O5" s="232" t="s">
        <v>229</v>
      </c>
      <c r="P5" s="232" t="s">
        <v>170</v>
      </c>
      <c r="Q5" s="221" t="s">
        <v>170</v>
      </c>
      <c r="R5" s="233" t="s">
        <v>219</v>
      </c>
      <c r="S5" s="233" t="s">
        <v>170</v>
      </c>
      <c r="T5" s="233" t="s">
        <v>229</v>
      </c>
      <c r="U5" s="233" t="s">
        <v>170</v>
      </c>
      <c r="V5" s="213"/>
      <c r="W5" s="213" t="s">
        <v>258</v>
      </c>
      <c r="X5" s="213" t="s">
        <v>261</v>
      </c>
      <c r="Y5" s="213" t="s">
        <v>146</v>
      </c>
      <c r="Z5" s="220" t="s">
        <v>146</v>
      </c>
      <c r="AA5" s="220" t="s">
        <v>146</v>
      </c>
      <c r="AB5" s="918" t="s">
        <v>146</v>
      </c>
      <c r="AC5" s="131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</row>
    <row r="6" spans="1:40" ht="16.5" thickTop="1">
      <c r="A6" s="235"/>
      <c r="B6" s="549"/>
      <c r="C6" s="549"/>
      <c r="D6" s="549"/>
      <c r="E6" s="549"/>
      <c r="F6" s="549"/>
      <c r="G6" s="549"/>
      <c r="H6" s="549"/>
      <c r="I6" s="549"/>
      <c r="J6" s="549"/>
      <c r="K6" s="549"/>
      <c r="L6" s="550"/>
      <c r="M6" s="550"/>
      <c r="N6" s="550"/>
      <c r="O6" s="550"/>
      <c r="P6" s="550"/>
      <c r="Q6" s="551"/>
      <c r="R6" s="551"/>
      <c r="S6" s="551"/>
      <c r="T6" s="551"/>
      <c r="U6" s="551"/>
      <c r="V6" s="552"/>
      <c r="W6" s="553"/>
      <c r="X6" s="553"/>
      <c r="Y6" s="554"/>
      <c r="Z6" s="552"/>
      <c r="AA6" s="552"/>
      <c r="AB6" s="552"/>
      <c r="AC6" s="131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</row>
    <row r="7" spans="1:40" ht="15.75">
      <c r="A7" s="127" t="s">
        <v>282</v>
      </c>
      <c r="B7" s="555"/>
      <c r="C7" s="555"/>
      <c r="D7" s="555"/>
      <c r="E7" s="555"/>
      <c r="F7" s="555"/>
      <c r="G7" s="555"/>
      <c r="H7" s="555"/>
      <c r="I7" s="555"/>
      <c r="J7" s="555"/>
      <c r="K7" s="555"/>
      <c r="L7" s="556"/>
      <c r="M7" s="556"/>
      <c r="N7" s="556"/>
      <c r="O7" s="556"/>
      <c r="P7" s="556"/>
      <c r="Q7" s="557"/>
      <c r="R7" s="557"/>
      <c r="S7" s="557"/>
      <c r="T7" s="557"/>
      <c r="U7" s="557"/>
      <c r="V7" s="294"/>
      <c r="W7" s="558"/>
      <c r="X7" s="558"/>
      <c r="Y7" s="559"/>
      <c r="Z7" s="294"/>
      <c r="AA7" s="294"/>
      <c r="AB7" s="294"/>
      <c r="AC7" s="131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</row>
    <row r="8" spans="1:40" ht="15.75">
      <c r="A8" s="127" t="s">
        <v>286</v>
      </c>
      <c r="B8" s="555"/>
      <c r="C8" s="555"/>
      <c r="D8" s="555"/>
      <c r="E8" s="555"/>
      <c r="F8" s="555"/>
      <c r="G8" s="555"/>
      <c r="H8" s="555"/>
      <c r="I8" s="555"/>
      <c r="J8" s="555"/>
      <c r="K8" s="309"/>
      <c r="L8" s="556"/>
      <c r="M8" s="556"/>
      <c r="N8" s="556"/>
      <c r="O8" s="556"/>
      <c r="P8" s="556"/>
      <c r="Q8" s="557"/>
      <c r="R8" s="557"/>
      <c r="S8" s="557"/>
      <c r="T8" s="557"/>
      <c r="U8" s="557"/>
      <c r="V8" s="294"/>
      <c r="W8" s="558"/>
      <c r="X8" s="558"/>
      <c r="Y8" s="559"/>
      <c r="Z8" s="294"/>
      <c r="AA8" s="294"/>
      <c r="AB8" s="294"/>
      <c r="AC8" s="131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</row>
    <row r="9" spans="1:40">
      <c r="A9" s="131" t="s">
        <v>1</v>
      </c>
      <c r="B9" s="560">
        <v>0</v>
      </c>
      <c r="C9" s="560">
        <v>0</v>
      </c>
      <c r="D9" s="560">
        <v>0</v>
      </c>
      <c r="E9" s="560">
        <v>0</v>
      </c>
      <c r="F9" s="560">
        <v>0</v>
      </c>
      <c r="G9" s="560">
        <v>0</v>
      </c>
      <c r="H9" s="560">
        <f t="shared" ref="H9:H32" si="0">SUM(B9:G9)</f>
        <v>0</v>
      </c>
      <c r="I9" s="560">
        <v>0</v>
      </c>
      <c r="J9" s="560">
        <v>0</v>
      </c>
      <c r="K9" s="558">
        <f t="shared" ref="K9:K32" si="1">SUM(H9:J9)</f>
        <v>0</v>
      </c>
      <c r="L9" s="561">
        <f t="shared" ref="L9:L32" si="2">IF($E$326=0,0,+E217+ROUND((E217/($E$326-$E$308)*$E$329),0))</f>
        <v>0</v>
      </c>
      <c r="M9" s="561">
        <f t="shared" ref="M9:M32" si="3">IF($M$326=0,0,+M217+ROUND((M217/($M$326-$M$308)*$M$329),0))</f>
        <v>0</v>
      </c>
      <c r="N9" s="561">
        <f t="shared" ref="N9:N32" si="4">IF($N$326=0,0,+N217+ROUND((N217/($N$326-$N$308)*$N$329),0))</f>
        <v>0</v>
      </c>
      <c r="O9" s="561">
        <f t="shared" ref="O9:O32" si="5">IF($O$326=0,0,+O217+ROUND((O217/($O$326-$O$308)*$O$329),0))</f>
        <v>0</v>
      </c>
      <c r="P9" s="561">
        <f t="shared" ref="P9:P32" si="6">SUM(L9:O9)</f>
        <v>0</v>
      </c>
      <c r="Q9" s="560">
        <f t="shared" ref="Q9:Q32" si="7">IF($R$326=0,0,+R217+ROUND((R217/($R$326-$R$308)*$R$329),0))</f>
        <v>0</v>
      </c>
      <c r="R9" s="560">
        <f t="shared" ref="R9:R32" si="8">IF($S$326=0,0,+S217+ROUND((S217/($S$326-$S$308)*$S$329),0))</f>
        <v>0</v>
      </c>
      <c r="S9" s="560">
        <f t="shared" ref="S9:S32" si="9">IF($T$326=0,0,+T217+ROUND((T217/($T$326-$T$308)*$T$329),0))</f>
        <v>0</v>
      </c>
      <c r="T9" s="560">
        <f t="shared" ref="T9:T32" si="10">IF($U$326=0,0,+U217+ROUND((U217/($U$326-$U$308)*$U$329),0))</f>
        <v>0</v>
      </c>
      <c r="U9" s="560">
        <f t="shared" ref="U9:U32" si="11">SUM(Q9:T9)</f>
        <v>0</v>
      </c>
      <c r="V9" s="558">
        <f>K9+P9+U9</f>
        <v>0</v>
      </c>
      <c r="W9" s="558">
        <f t="shared" ref="W9:W32" si="12">IF(B340=0,0,V9/B340)</f>
        <v>0</v>
      </c>
      <c r="X9" s="558">
        <f>B340</f>
        <v>0</v>
      </c>
      <c r="Y9" s="562">
        <f>C340</f>
        <v>0</v>
      </c>
      <c r="Z9" s="562">
        <f>IF(K9&gt;0,+K9/Y9,0)</f>
        <v>0</v>
      </c>
      <c r="AA9" s="562">
        <f>IF((P9+U9)&gt;0,+(P9+U9)/Y9,0)</f>
        <v>0</v>
      </c>
      <c r="AB9" s="562">
        <f>IF(V9&gt;0,+V9/Y9,0)</f>
        <v>0</v>
      </c>
      <c r="AC9" s="131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</row>
    <row r="10" spans="1:40">
      <c r="A10" s="131" t="s">
        <v>2</v>
      </c>
      <c r="B10" s="560">
        <v>0</v>
      </c>
      <c r="C10" s="560">
        <v>0</v>
      </c>
      <c r="D10" s="560">
        <v>0</v>
      </c>
      <c r="E10" s="560">
        <v>0</v>
      </c>
      <c r="F10" s="560">
        <v>0</v>
      </c>
      <c r="G10" s="560">
        <v>0</v>
      </c>
      <c r="H10" s="560">
        <f t="shared" si="0"/>
        <v>0</v>
      </c>
      <c r="I10" s="560">
        <v>0</v>
      </c>
      <c r="J10" s="560">
        <v>0</v>
      </c>
      <c r="K10" s="558">
        <f t="shared" si="1"/>
        <v>0</v>
      </c>
      <c r="L10" s="561">
        <f t="shared" si="2"/>
        <v>0</v>
      </c>
      <c r="M10" s="561">
        <f t="shared" si="3"/>
        <v>0</v>
      </c>
      <c r="N10" s="561">
        <f t="shared" si="4"/>
        <v>0</v>
      </c>
      <c r="O10" s="561">
        <f t="shared" si="5"/>
        <v>0</v>
      </c>
      <c r="P10" s="561">
        <f t="shared" si="6"/>
        <v>0</v>
      </c>
      <c r="Q10" s="560">
        <f t="shared" si="7"/>
        <v>0</v>
      </c>
      <c r="R10" s="560">
        <f t="shared" si="8"/>
        <v>0</v>
      </c>
      <c r="S10" s="560">
        <f t="shared" si="9"/>
        <v>0</v>
      </c>
      <c r="T10" s="560">
        <f t="shared" si="10"/>
        <v>0</v>
      </c>
      <c r="U10" s="560">
        <f t="shared" si="11"/>
        <v>0</v>
      </c>
      <c r="V10" s="558">
        <f t="shared" ref="V10:V32" si="13">K10+P10+U10</f>
        <v>0</v>
      </c>
      <c r="W10" s="558">
        <f t="shared" si="12"/>
        <v>0</v>
      </c>
      <c r="X10" s="558">
        <f t="shared" ref="X10:Y32" si="14">B341</f>
        <v>0</v>
      </c>
      <c r="Y10" s="562">
        <f t="shared" si="14"/>
        <v>0</v>
      </c>
      <c r="Z10" s="562">
        <f t="shared" ref="Z10:Z34" si="15">IF(K10&gt;0,+K10/Y10,0)</f>
        <v>0</v>
      </c>
      <c r="AA10" s="562">
        <f t="shared" ref="AA10:AA34" si="16">IF((P10+U10)&gt;0,+(P10+U10)/Y10,0)</f>
        <v>0</v>
      </c>
      <c r="AB10" s="562">
        <f t="shared" ref="AB10:AB34" si="17">IF(V10&gt;0,+V10/Y10,0)</f>
        <v>0</v>
      </c>
      <c r="AC10" s="131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</row>
    <row r="11" spans="1:40">
      <c r="A11" s="131" t="s">
        <v>3</v>
      </c>
      <c r="B11" s="560">
        <v>0</v>
      </c>
      <c r="C11" s="560">
        <v>0</v>
      </c>
      <c r="D11" s="560">
        <v>0</v>
      </c>
      <c r="E11" s="560">
        <v>0</v>
      </c>
      <c r="F11" s="560">
        <v>0</v>
      </c>
      <c r="G11" s="560">
        <v>0</v>
      </c>
      <c r="H11" s="560">
        <f t="shared" si="0"/>
        <v>0</v>
      </c>
      <c r="I11" s="560">
        <v>0</v>
      </c>
      <c r="J11" s="560">
        <v>0</v>
      </c>
      <c r="K11" s="558">
        <f t="shared" si="1"/>
        <v>0</v>
      </c>
      <c r="L11" s="561">
        <f t="shared" si="2"/>
        <v>0</v>
      </c>
      <c r="M11" s="561">
        <f t="shared" si="3"/>
        <v>0</v>
      </c>
      <c r="N11" s="561">
        <f t="shared" si="4"/>
        <v>0</v>
      </c>
      <c r="O11" s="561">
        <f t="shared" si="5"/>
        <v>0</v>
      </c>
      <c r="P11" s="561">
        <f t="shared" si="6"/>
        <v>0</v>
      </c>
      <c r="Q11" s="560">
        <f t="shared" si="7"/>
        <v>0</v>
      </c>
      <c r="R11" s="560">
        <f t="shared" si="8"/>
        <v>0</v>
      </c>
      <c r="S11" s="560">
        <f t="shared" si="9"/>
        <v>0</v>
      </c>
      <c r="T11" s="560">
        <f t="shared" si="10"/>
        <v>0</v>
      </c>
      <c r="U11" s="560">
        <f t="shared" si="11"/>
        <v>0</v>
      </c>
      <c r="V11" s="558">
        <f t="shared" si="13"/>
        <v>0</v>
      </c>
      <c r="W11" s="558">
        <f t="shared" si="12"/>
        <v>0</v>
      </c>
      <c r="X11" s="558">
        <f t="shared" si="14"/>
        <v>0</v>
      </c>
      <c r="Y11" s="562">
        <f t="shared" si="14"/>
        <v>0</v>
      </c>
      <c r="Z11" s="562">
        <f t="shared" si="15"/>
        <v>0</v>
      </c>
      <c r="AA11" s="562">
        <f t="shared" si="16"/>
        <v>0</v>
      </c>
      <c r="AB11" s="562">
        <f t="shared" si="17"/>
        <v>0</v>
      </c>
      <c r="AC11" s="131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</row>
    <row r="12" spans="1:40">
      <c r="A12" s="131" t="s">
        <v>4</v>
      </c>
      <c r="B12" s="560">
        <v>0</v>
      </c>
      <c r="C12" s="560">
        <v>0</v>
      </c>
      <c r="D12" s="560">
        <v>0</v>
      </c>
      <c r="E12" s="560">
        <v>0</v>
      </c>
      <c r="F12" s="560">
        <v>0</v>
      </c>
      <c r="G12" s="560">
        <v>0</v>
      </c>
      <c r="H12" s="560">
        <f t="shared" si="0"/>
        <v>0</v>
      </c>
      <c r="I12" s="560">
        <v>0</v>
      </c>
      <c r="J12" s="560">
        <v>0</v>
      </c>
      <c r="K12" s="558">
        <f t="shared" si="1"/>
        <v>0</v>
      </c>
      <c r="L12" s="561">
        <f t="shared" si="2"/>
        <v>0</v>
      </c>
      <c r="M12" s="561">
        <f t="shared" si="3"/>
        <v>0</v>
      </c>
      <c r="N12" s="561">
        <f t="shared" si="4"/>
        <v>0</v>
      </c>
      <c r="O12" s="561">
        <f t="shared" si="5"/>
        <v>0</v>
      </c>
      <c r="P12" s="561">
        <f t="shared" si="6"/>
        <v>0</v>
      </c>
      <c r="Q12" s="560">
        <f t="shared" si="7"/>
        <v>0</v>
      </c>
      <c r="R12" s="560">
        <f t="shared" si="8"/>
        <v>0</v>
      </c>
      <c r="S12" s="560">
        <f t="shared" si="9"/>
        <v>0</v>
      </c>
      <c r="T12" s="560">
        <f t="shared" si="10"/>
        <v>0</v>
      </c>
      <c r="U12" s="560">
        <f t="shared" si="11"/>
        <v>0</v>
      </c>
      <c r="V12" s="558">
        <f t="shared" si="13"/>
        <v>0</v>
      </c>
      <c r="W12" s="558">
        <f t="shared" si="12"/>
        <v>0</v>
      </c>
      <c r="X12" s="558">
        <f t="shared" si="14"/>
        <v>0</v>
      </c>
      <c r="Y12" s="562">
        <f t="shared" si="14"/>
        <v>0</v>
      </c>
      <c r="Z12" s="562">
        <f t="shared" si="15"/>
        <v>0</v>
      </c>
      <c r="AA12" s="562">
        <f t="shared" si="16"/>
        <v>0</v>
      </c>
      <c r="AB12" s="562">
        <f t="shared" si="17"/>
        <v>0</v>
      </c>
      <c r="AC12" s="131"/>
      <c r="AD12" s="199"/>
      <c r="AE12" s="199"/>
      <c r="AF12" s="199"/>
      <c r="AG12" s="199"/>
      <c r="AH12" s="199"/>
      <c r="AI12" s="199"/>
      <c r="AJ12" s="199"/>
      <c r="AK12" s="199"/>
      <c r="AL12" s="199"/>
      <c r="AM12" s="199"/>
      <c r="AN12" s="199"/>
    </row>
    <row r="13" spans="1:40">
      <c r="A13" s="131" t="s">
        <v>5</v>
      </c>
      <c r="B13" s="560">
        <v>0</v>
      </c>
      <c r="C13" s="560">
        <v>0</v>
      </c>
      <c r="D13" s="560">
        <v>0</v>
      </c>
      <c r="E13" s="560">
        <v>0</v>
      </c>
      <c r="F13" s="560">
        <v>0</v>
      </c>
      <c r="G13" s="560">
        <v>0</v>
      </c>
      <c r="H13" s="560">
        <f t="shared" si="0"/>
        <v>0</v>
      </c>
      <c r="I13" s="560">
        <v>0</v>
      </c>
      <c r="J13" s="560">
        <v>0</v>
      </c>
      <c r="K13" s="558">
        <f t="shared" si="1"/>
        <v>0</v>
      </c>
      <c r="L13" s="561">
        <f t="shared" si="2"/>
        <v>0</v>
      </c>
      <c r="M13" s="561">
        <f t="shared" si="3"/>
        <v>0</v>
      </c>
      <c r="N13" s="561">
        <f t="shared" si="4"/>
        <v>0</v>
      </c>
      <c r="O13" s="561">
        <f t="shared" si="5"/>
        <v>0</v>
      </c>
      <c r="P13" s="561">
        <f t="shared" si="6"/>
        <v>0</v>
      </c>
      <c r="Q13" s="560">
        <f t="shared" si="7"/>
        <v>0</v>
      </c>
      <c r="R13" s="560">
        <f t="shared" si="8"/>
        <v>0</v>
      </c>
      <c r="S13" s="560">
        <f t="shared" si="9"/>
        <v>0</v>
      </c>
      <c r="T13" s="560">
        <f t="shared" si="10"/>
        <v>0</v>
      </c>
      <c r="U13" s="560">
        <f t="shared" si="11"/>
        <v>0</v>
      </c>
      <c r="V13" s="558">
        <f t="shared" si="13"/>
        <v>0</v>
      </c>
      <c r="W13" s="558">
        <f t="shared" si="12"/>
        <v>0</v>
      </c>
      <c r="X13" s="558">
        <f t="shared" si="14"/>
        <v>0</v>
      </c>
      <c r="Y13" s="562">
        <f t="shared" si="14"/>
        <v>0</v>
      </c>
      <c r="Z13" s="562">
        <f t="shared" si="15"/>
        <v>0</v>
      </c>
      <c r="AA13" s="562">
        <f t="shared" si="16"/>
        <v>0</v>
      </c>
      <c r="AB13" s="562">
        <f t="shared" si="17"/>
        <v>0</v>
      </c>
      <c r="AC13" s="131"/>
      <c r="AD13" s="199"/>
      <c r="AE13" s="199"/>
      <c r="AF13" s="199"/>
      <c r="AG13" s="199"/>
      <c r="AH13" s="199"/>
      <c r="AI13" s="199"/>
      <c r="AJ13" s="199"/>
      <c r="AK13" s="199"/>
      <c r="AL13" s="199"/>
      <c r="AM13" s="199"/>
      <c r="AN13" s="199"/>
    </row>
    <row r="14" spans="1:40">
      <c r="A14" s="131" t="s">
        <v>6</v>
      </c>
      <c r="B14" s="560">
        <v>0</v>
      </c>
      <c r="C14" s="560">
        <v>0</v>
      </c>
      <c r="D14" s="560">
        <v>0</v>
      </c>
      <c r="E14" s="560">
        <v>0</v>
      </c>
      <c r="F14" s="560">
        <v>0</v>
      </c>
      <c r="G14" s="560">
        <v>0</v>
      </c>
      <c r="H14" s="560">
        <f t="shared" si="0"/>
        <v>0</v>
      </c>
      <c r="I14" s="560">
        <v>0</v>
      </c>
      <c r="J14" s="560">
        <v>0</v>
      </c>
      <c r="K14" s="558">
        <f t="shared" si="1"/>
        <v>0</v>
      </c>
      <c r="L14" s="561">
        <f t="shared" si="2"/>
        <v>0</v>
      </c>
      <c r="M14" s="561">
        <f t="shared" si="3"/>
        <v>0</v>
      </c>
      <c r="N14" s="561">
        <f t="shared" si="4"/>
        <v>0</v>
      </c>
      <c r="O14" s="561">
        <f t="shared" si="5"/>
        <v>0</v>
      </c>
      <c r="P14" s="561">
        <f t="shared" si="6"/>
        <v>0</v>
      </c>
      <c r="Q14" s="560">
        <f t="shared" si="7"/>
        <v>0</v>
      </c>
      <c r="R14" s="560">
        <f t="shared" si="8"/>
        <v>0</v>
      </c>
      <c r="S14" s="560">
        <f t="shared" si="9"/>
        <v>0</v>
      </c>
      <c r="T14" s="560">
        <f t="shared" si="10"/>
        <v>0</v>
      </c>
      <c r="U14" s="560">
        <f t="shared" si="11"/>
        <v>0</v>
      </c>
      <c r="V14" s="558">
        <f t="shared" si="13"/>
        <v>0</v>
      </c>
      <c r="W14" s="558">
        <f t="shared" si="12"/>
        <v>0</v>
      </c>
      <c r="X14" s="558">
        <f t="shared" si="14"/>
        <v>0</v>
      </c>
      <c r="Y14" s="562">
        <f t="shared" si="14"/>
        <v>0</v>
      </c>
      <c r="Z14" s="562">
        <f t="shared" si="15"/>
        <v>0</v>
      </c>
      <c r="AA14" s="562">
        <f t="shared" si="16"/>
        <v>0</v>
      </c>
      <c r="AB14" s="562">
        <f t="shared" si="17"/>
        <v>0</v>
      </c>
      <c r="AC14" s="131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</row>
    <row r="15" spans="1:40">
      <c r="A15" s="131" t="s">
        <v>7</v>
      </c>
      <c r="B15" s="560">
        <v>0</v>
      </c>
      <c r="C15" s="560">
        <v>0</v>
      </c>
      <c r="D15" s="560">
        <v>0</v>
      </c>
      <c r="E15" s="560">
        <v>0</v>
      </c>
      <c r="F15" s="560">
        <v>0</v>
      </c>
      <c r="G15" s="560">
        <v>0</v>
      </c>
      <c r="H15" s="560">
        <f t="shared" si="0"/>
        <v>0</v>
      </c>
      <c r="I15" s="560">
        <v>0</v>
      </c>
      <c r="J15" s="560">
        <v>0</v>
      </c>
      <c r="K15" s="558">
        <f t="shared" si="1"/>
        <v>0</v>
      </c>
      <c r="L15" s="561">
        <f t="shared" si="2"/>
        <v>0</v>
      </c>
      <c r="M15" s="561">
        <f t="shared" si="3"/>
        <v>0</v>
      </c>
      <c r="N15" s="561">
        <f t="shared" si="4"/>
        <v>0</v>
      </c>
      <c r="O15" s="561">
        <f t="shared" si="5"/>
        <v>0</v>
      </c>
      <c r="P15" s="561">
        <f t="shared" si="6"/>
        <v>0</v>
      </c>
      <c r="Q15" s="560">
        <f t="shared" si="7"/>
        <v>0</v>
      </c>
      <c r="R15" s="560">
        <f t="shared" si="8"/>
        <v>0</v>
      </c>
      <c r="S15" s="560">
        <f t="shared" si="9"/>
        <v>0</v>
      </c>
      <c r="T15" s="560">
        <f t="shared" si="10"/>
        <v>0</v>
      </c>
      <c r="U15" s="560">
        <f t="shared" si="11"/>
        <v>0</v>
      </c>
      <c r="V15" s="558">
        <f t="shared" si="13"/>
        <v>0</v>
      </c>
      <c r="W15" s="558">
        <f t="shared" si="12"/>
        <v>0</v>
      </c>
      <c r="X15" s="558">
        <f t="shared" si="14"/>
        <v>0</v>
      </c>
      <c r="Y15" s="562">
        <f t="shared" si="14"/>
        <v>0</v>
      </c>
      <c r="Z15" s="562">
        <f t="shared" si="15"/>
        <v>0</v>
      </c>
      <c r="AA15" s="562">
        <f t="shared" si="16"/>
        <v>0</v>
      </c>
      <c r="AB15" s="562">
        <f t="shared" si="17"/>
        <v>0</v>
      </c>
      <c r="AC15" s="131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</row>
    <row r="16" spans="1:40">
      <c r="A16" s="131" t="s">
        <v>8</v>
      </c>
      <c r="B16" s="560">
        <v>0</v>
      </c>
      <c r="C16" s="560">
        <v>0</v>
      </c>
      <c r="D16" s="560">
        <v>0</v>
      </c>
      <c r="E16" s="560">
        <v>0</v>
      </c>
      <c r="F16" s="560">
        <v>0</v>
      </c>
      <c r="G16" s="560">
        <v>0</v>
      </c>
      <c r="H16" s="560">
        <f t="shared" si="0"/>
        <v>0</v>
      </c>
      <c r="I16" s="560">
        <v>0</v>
      </c>
      <c r="J16" s="560">
        <v>0</v>
      </c>
      <c r="K16" s="558">
        <f t="shared" si="1"/>
        <v>0</v>
      </c>
      <c r="L16" s="561">
        <f t="shared" si="2"/>
        <v>0</v>
      </c>
      <c r="M16" s="561">
        <f t="shared" si="3"/>
        <v>0</v>
      </c>
      <c r="N16" s="561">
        <f t="shared" si="4"/>
        <v>0</v>
      </c>
      <c r="O16" s="561">
        <f t="shared" si="5"/>
        <v>0</v>
      </c>
      <c r="P16" s="561">
        <f t="shared" si="6"/>
        <v>0</v>
      </c>
      <c r="Q16" s="560">
        <f t="shared" si="7"/>
        <v>0</v>
      </c>
      <c r="R16" s="560">
        <f t="shared" si="8"/>
        <v>0</v>
      </c>
      <c r="S16" s="560">
        <f t="shared" si="9"/>
        <v>0</v>
      </c>
      <c r="T16" s="560">
        <f t="shared" si="10"/>
        <v>0</v>
      </c>
      <c r="U16" s="560">
        <f t="shared" si="11"/>
        <v>0</v>
      </c>
      <c r="V16" s="558">
        <f t="shared" si="13"/>
        <v>0</v>
      </c>
      <c r="W16" s="558">
        <f t="shared" si="12"/>
        <v>0</v>
      </c>
      <c r="X16" s="558">
        <f t="shared" si="14"/>
        <v>0</v>
      </c>
      <c r="Y16" s="562">
        <f t="shared" si="14"/>
        <v>0</v>
      </c>
      <c r="Z16" s="562">
        <f t="shared" si="15"/>
        <v>0</v>
      </c>
      <c r="AA16" s="562">
        <f t="shared" si="16"/>
        <v>0</v>
      </c>
      <c r="AB16" s="562">
        <f t="shared" si="17"/>
        <v>0</v>
      </c>
      <c r="AC16" s="131"/>
      <c r="AD16" s="199"/>
      <c r="AE16" s="199"/>
      <c r="AF16" s="199"/>
      <c r="AG16" s="199"/>
      <c r="AH16" s="199"/>
      <c r="AI16" s="199"/>
      <c r="AJ16" s="199"/>
      <c r="AK16" s="199"/>
      <c r="AL16" s="199"/>
      <c r="AM16" s="199"/>
      <c r="AN16" s="199"/>
    </row>
    <row r="17" spans="1:40">
      <c r="A17" s="131" t="s">
        <v>9</v>
      </c>
      <c r="B17" s="560">
        <v>0</v>
      </c>
      <c r="C17" s="560">
        <v>0</v>
      </c>
      <c r="D17" s="560">
        <v>0</v>
      </c>
      <c r="E17" s="560">
        <v>0</v>
      </c>
      <c r="F17" s="560">
        <v>0</v>
      </c>
      <c r="G17" s="560">
        <v>0</v>
      </c>
      <c r="H17" s="560">
        <f t="shared" si="0"/>
        <v>0</v>
      </c>
      <c r="I17" s="560">
        <v>0</v>
      </c>
      <c r="J17" s="560">
        <v>0</v>
      </c>
      <c r="K17" s="558">
        <f t="shared" si="1"/>
        <v>0</v>
      </c>
      <c r="L17" s="561">
        <f t="shared" si="2"/>
        <v>0</v>
      </c>
      <c r="M17" s="561">
        <f t="shared" si="3"/>
        <v>0</v>
      </c>
      <c r="N17" s="561">
        <f t="shared" si="4"/>
        <v>0</v>
      </c>
      <c r="O17" s="561">
        <f t="shared" si="5"/>
        <v>0</v>
      </c>
      <c r="P17" s="561">
        <f t="shared" si="6"/>
        <v>0</v>
      </c>
      <c r="Q17" s="560">
        <f t="shared" si="7"/>
        <v>0</v>
      </c>
      <c r="R17" s="560">
        <f t="shared" si="8"/>
        <v>0</v>
      </c>
      <c r="S17" s="560">
        <f t="shared" si="9"/>
        <v>0</v>
      </c>
      <c r="T17" s="560">
        <f t="shared" si="10"/>
        <v>0</v>
      </c>
      <c r="U17" s="560">
        <f t="shared" si="11"/>
        <v>0</v>
      </c>
      <c r="V17" s="558">
        <f t="shared" si="13"/>
        <v>0</v>
      </c>
      <c r="W17" s="558">
        <f t="shared" si="12"/>
        <v>0</v>
      </c>
      <c r="X17" s="558">
        <f t="shared" si="14"/>
        <v>0</v>
      </c>
      <c r="Y17" s="562">
        <f t="shared" si="14"/>
        <v>0</v>
      </c>
      <c r="Z17" s="562">
        <f t="shared" si="15"/>
        <v>0</v>
      </c>
      <c r="AA17" s="562">
        <f t="shared" si="16"/>
        <v>0</v>
      </c>
      <c r="AB17" s="562">
        <f t="shared" si="17"/>
        <v>0</v>
      </c>
      <c r="AC17" s="131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199"/>
    </row>
    <row r="18" spans="1:40">
      <c r="A18" s="131" t="s">
        <v>10</v>
      </c>
      <c r="B18" s="560">
        <v>0</v>
      </c>
      <c r="C18" s="560">
        <v>0</v>
      </c>
      <c r="D18" s="560">
        <v>0</v>
      </c>
      <c r="E18" s="560">
        <v>0</v>
      </c>
      <c r="F18" s="560">
        <v>0</v>
      </c>
      <c r="G18" s="560">
        <v>0</v>
      </c>
      <c r="H18" s="560">
        <f t="shared" si="0"/>
        <v>0</v>
      </c>
      <c r="I18" s="560">
        <v>0</v>
      </c>
      <c r="J18" s="560">
        <v>0</v>
      </c>
      <c r="K18" s="558">
        <f t="shared" si="1"/>
        <v>0</v>
      </c>
      <c r="L18" s="561">
        <f t="shared" si="2"/>
        <v>0</v>
      </c>
      <c r="M18" s="561">
        <f t="shared" si="3"/>
        <v>0</v>
      </c>
      <c r="N18" s="561">
        <f t="shared" si="4"/>
        <v>0</v>
      </c>
      <c r="O18" s="561">
        <f t="shared" si="5"/>
        <v>0</v>
      </c>
      <c r="P18" s="561">
        <f t="shared" si="6"/>
        <v>0</v>
      </c>
      <c r="Q18" s="560">
        <f t="shared" si="7"/>
        <v>0</v>
      </c>
      <c r="R18" s="560">
        <f t="shared" si="8"/>
        <v>0</v>
      </c>
      <c r="S18" s="560">
        <f t="shared" si="9"/>
        <v>0</v>
      </c>
      <c r="T18" s="560">
        <f t="shared" si="10"/>
        <v>0</v>
      </c>
      <c r="U18" s="560">
        <f t="shared" si="11"/>
        <v>0</v>
      </c>
      <c r="V18" s="558">
        <f t="shared" si="13"/>
        <v>0</v>
      </c>
      <c r="W18" s="558">
        <f t="shared" si="12"/>
        <v>0</v>
      </c>
      <c r="X18" s="558">
        <f t="shared" si="14"/>
        <v>0</v>
      </c>
      <c r="Y18" s="562">
        <f t="shared" si="14"/>
        <v>0</v>
      </c>
      <c r="Z18" s="562">
        <f t="shared" si="15"/>
        <v>0</v>
      </c>
      <c r="AA18" s="562">
        <f t="shared" si="16"/>
        <v>0</v>
      </c>
      <c r="AB18" s="562">
        <f t="shared" si="17"/>
        <v>0</v>
      </c>
      <c r="AC18" s="131"/>
      <c r="AD18" s="199"/>
      <c r="AE18" s="199"/>
      <c r="AF18" s="199"/>
      <c r="AG18" s="199"/>
      <c r="AH18" s="199"/>
      <c r="AI18" s="199"/>
      <c r="AJ18" s="199"/>
      <c r="AK18" s="199"/>
      <c r="AL18" s="199"/>
      <c r="AM18" s="199"/>
      <c r="AN18" s="199"/>
    </row>
    <row r="19" spans="1:40">
      <c r="A19" s="131" t="s">
        <v>11</v>
      </c>
      <c r="B19" s="560">
        <v>0</v>
      </c>
      <c r="C19" s="560">
        <v>0</v>
      </c>
      <c r="D19" s="560">
        <v>0</v>
      </c>
      <c r="E19" s="560">
        <v>0</v>
      </c>
      <c r="F19" s="560">
        <v>0</v>
      </c>
      <c r="G19" s="560">
        <v>0</v>
      </c>
      <c r="H19" s="560">
        <f t="shared" si="0"/>
        <v>0</v>
      </c>
      <c r="I19" s="560">
        <v>0</v>
      </c>
      <c r="J19" s="560">
        <v>0</v>
      </c>
      <c r="K19" s="558">
        <f t="shared" si="1"/>
        <v>0</v>
      </c>
      <c r="L19" s="561">
        <f t="shared" si="2"/>
        <v>0</v>
      </c>
      <c r="M19" s="561">
        <f t="shared" si="3"/>
        <v>0</v>
      </c>
      <c r="N19" s="561">
        <f t="shared" si="4"/>
        <v>0</v>
      </c>
      <c r="O19" s="561">
        <f t="shared" si="5"/>
        <v>0</v>
      </c>
      <c r="P19" s="561">
        <f t="shared" si="6"/>
        <v>0</v>
      </c>
      <c r="Q19" s="560">
        <f t="shared" si="7"/>
        <v>0</v>
      </c>
      <c r="R19" s="560">
        <f t="shared" si="8"/>
        <v>0</v>
      </c>
      <c r="S19" s="560">
        <f t="shared" si="9"/>
        <v>0</v>
      </c>
      <c r="T19" s="560">
        <f t="shared" si="10"/>
        <v>0</v>
      </c>
      <c r="U19" s="560">
        <f t="shared" si="11"/>
        <v>0</v>
      </c>
      <c r="V19" s="558">
        <f t="shared" si="13"/>
        <v>0</v>
      </c>
      <c r="W19" s="558">
        <f t="shared" si="12"/>
        <v>0</v>
      </c>
      <c r="X19" s="558">
        <f t="shared" si="14"/>
        <v>0</v>
      </c>
      <c r="Y19" s="562">
        <f t="shared" si="14"/>
        <v>0</v>
      </c>
      <c r="Z19" s="562">
        <f t="shared" si="15"/>
        <v>0</v>
      </c>
      <c r="AA19" s="562">
        <f t="shared" si="16"/>
        <v>0</v>
      </c>
      <c r="AB19" s="562">
        <f t="shared" si="17"/>
        <v>0</v>
      </c>
      <c r="AC19" s="131"/>
      <c r="AD19" s="199"/>
      <c r="AE19" s="199"/>
      <c r="AF19" s="199"/>
      <c r="AG19" s="199"/>
      <c r="AH19" s="199"/>
      <c r="AI19" s="199"/>
      <c r="AJ19" s="199"/>
      <c r="AK19" s="199"/>
      <c r="AL19" s="199"/>
      <c r="AM19" s="199"/>
      <c r="AN19" s="199"/>
    </row>
    <row r="20" spans="1:40">
      <c r="A20" s="131" t="s">
        <v>12</v>
      </c>
      <c r="B20" s="560">
        <v>0</v>
      </c>
      <c r="C20" s="560">
        <v>0</v>
      </c>
      <c r="D20" s="560">
        <v>0</v>
      </c>
      <c r="E20" s="560">
        <v>0</v>
      </c>
      <c r="F20" s="560">
        <v>0</v>
      </c>
      <c r="G20" s="560">
        <v>0</v>
      </c>
      <c r="H20" s="560">
        <f t="shared" si="0"/>
        <v>0</v>
      </c>
      <c r="I20" s="560">
        <v>0</v>
      </c>
      <c r="J20" s="560">
        <v>0</v>
      </c>
      <c r="K20" s="558">
        <f t="shared" si="1"/>
        <v>0</v>
      </c>
      <c r="L20" s="561">
        <f t="shared" si="2"/>
        <v>0</v>
      </c>
      <c r="M20" s="561">
        <f t="shared" si="3"/>
        <v>0</v>
      </c>
      <c r="N20" s="561">
        <f t="shared" si="4"/>
        <v>0</v>
      </c>
      <c r="O20" s="561">
        <f t="shared" si="5"/>
        <v>0</v>
      </c>
      <c r="P20" s="561">
        <f t="shared" si="6"/>
        <v>0</v>
      </c>
      <c r="Q20" s="560">
        <f t="shared" si="7"/>
        <v>0</v>
      </c>
      <c r="R20" s="560">
        <f t="shared" si="8"/>
        <v>0</v>
      </c>
      <c r="S20" s="560">
        <f t="shared" si="9"/>
        <v>0</v>
      </c>
      <c r="T20" s="560">
        <f t="shared" si="10"/>
        <v>0</v>
      </c>
      <c r="U20" s="560">
        <f t="shared" si="11"/>
        <v>0</v>
      </c>
      <c r="V20" s="558">
        <f t="shared" si="13"/>
        <v>0</v>
      </c>
      <c r="W20" s="558">
        <f t="shared" si="12"/>
        <v>0</v>
      </c>
      <c r="X20" s="558">
        <f t="shared" si="14"/>
        <v>0</v>
      </c>
      <c r="Y20" s="562">
        <f t="shared" si="14"/>
        <v>0</v>
      </c>
      <c r="Z20" s="562">
        <f t="shared" si="15"/>
        <v>0</v>
      </c>
      <c r="AA20" s="562">
        <f t="shared" si="16"/>
        <v>0</v>
      </c>
      <c r="AB20" s="562">
        <f t="shared" si="17"/>
        <v>0</v>
      </c>
      <c r="AC20" s="131"/>
      <c r="AD20" s="199"/>
      <c r="AE20" s="199"/>
      <c r="AF20" s="199"/>
      <c r="AG20" s="199"/>
      <c r="AH20" s="199"/>
      <c r="AI20" s="199"/>
      <c r="AJ20" s="199"/>
      <c r="AK20" s="199"/>
      <c r="AL20" s="199"/>
      <c r="AM20" s="199"/>
      <c r="AN20" s="199"/>
    </row>
    <row r="21" spans="1:40">
      <c r="A21" s="131" t="s">
        <v>13</v>
      </c>
      <c r="B21" s="560">
        <v>0</v>
      </c>
      <c r="C21" s="560">
        <v>0</v>
      </c>
      <c r="D21" s="560">
        <v>0</v>
      </c>
      <c r="E21" s="560">
        <v>0</v>
      </c>
      <c r="F21" s="560">
        <v>0</v>
      </c>
      <c r="G21" s="560">
        <v>0</v>
      </c>
      <c r="H21" s="560">
        <f t="shared" si="0"/>
        <v>0</v>
      </c>
      <c r="I21" s="560">
        <v>0</v>
      </c>
      <c r="J21" s="560">
        <v>0</v>
      </c>
      <c r="K21" s="558">
        <f t="shared" si="1"/>
        <v>0</v>
      </c>
      <c r="L21" s="561">
        <f t="shared" si="2"/>
        <v>0</v>
      </c>
      <c r="M21" s="561">
        <f t="shared" si="3"/>
        <v>0</v>
      </c>
      <c r="N21" s="561">
        <f t="shared" si="4"/>
        <v>0</v>
      </c>
      <c r="O21" s="561">
        <f t="shared" si="5"/>
        <v>0</v>
      </c>
      <c r="P21" s="561">
        <f t="shared" si="6"/>
        <v>0</v>
      </c>
      <c r="Q21" s="560">
        <f t="shared" si="7"/>
        <v>0</v>
      </c>
      <c r="R21" s="560">
        <f t="shared" si="8"/>
        <v>0</v>
      </c>
      <c r="S21" s="560">
        <f t="shared" si="9"/>
        <v>0</v>
      </c>
      <c r="T21" s="560">
        <f t="shared" si="10"/>
        <v>0</v>
      </c>
      <c r="U21" s="560">
        <f t="shared" si="11"/>
        <v>0</v>
      </c>
      <c r="V21" s="558">
        <f t="shared" si="13"/>
        <v>0</v>
      </c>
      <c r="W21" s="558">
        <f t="shared" si="12"/>
        <v>0</v>
      </c>
      <c r="X21" s="558">
        <f t="shared" si="14"/>
        <v>0</v>
      </c>
      <c r="Y21" s="562">
        <f t="shared" si="14"/>
        <v>0</v>
      </c>
      <c r="Z21" s="562">
        <f t="shared" si="15"/>
        <v>0</v>
      </c>
      <c r="AA21" s="562">
        <f t="shared" si="16"/>
        <v>0</v>
      </c>
      <c r="AB21" s="562">
        <f t="shared" si="17"/>
        <v>0</v>
      </c>
      <c r="AC21" s="131"/>
      <c r="AD21" s="199"/>
      <c r="AE21" s="199"/>
      <c r="AF21" s="199"/>
      <c r="AG21" s="199"/>
      <c r="AH21" s="199"/>
      <c r="AI21" s="199"/>
      <c r="AJ21" s="199"/>
      <c r="AK21" s="199"/>
      <c r="AL21" s="199"/>
      <c r="AM21" s="199"/>
      <c r="AN21" s="199"/>
    </row>
    <row r="22" spans="1:40">
      <c r="A22" s="131" t="s">
        <v>14</v>
      </c>
      <c r="B22" s="560">
        <v>0</v>
      </c>
      <c r="C22" s="560">
        <v>0</v>
      </c>
      <c r="D22" s="560">
        <v>0</v>
      </c>
      <c r="E22" s="560">
        <v>0</v>
      </c>
      <c r="F22" s="560">
        <v>0</v>
      </c>
      <c r="G22" s="560">
        <v>0</v>
      </c>
      <c r="H22" s="560">
        <f t="shared" si="0"/>
        <v>0</v>
      </c>
      <c r="I22" s="560">
        <v>0</v>
      </c>
      <c r="J22" s="560">
        <v>0</v>
      </c>
      <c r="K22" s="558">
        <f t="shared" si="1"/>
        <v>0</v>
      </c>
      <c r="L22" s="561">
        <f t="shared" si="2"/>
        <v>0</v>
      </c>
      <c r="M22" s="561">
        <f t="shared" si="3"/>
        <v>0</v>
      </c>
      <c r="N22" s="561">
        <f t="shared" si="4"/>
        <v>0</v>
      </c>
      <c r="O22" s="561">
        <f t="shared" si="5"/>
        <v>0</v>
      </c>
      <c r="P22" s="561">
        <f t="shared" si="6"/>
        <v>0</v>
      </c>
      <c r="Q22" s="560">
        <f t="shared" si="7"/>
        <v>0</v>
      </c>
      <c r="R22" s="560">
        <f t="shared" si="8"/>
        <v>0</v>
      </c>
      <c r="S22" s="560">
        <f t="shared" si="9"/>
        <v>0</v>
      </c>
      <c r="T22" s="560">
        <f t="shared" si="10"/>
        <v>0</v>
      </c>
      <c r="U22" s="560">
        <f t="shared" si="11"/>
        <v>0</v>
      </c>
      <c r="V22" s="558">
        <f t="shared" si="13"/>
        <v>0</v>
      </c>
      <c r="W22" s="558">
        <f t="shared" si="12"/>
        <v>0</v>
      </c>
      <c r="X22" s="558">
        <f t="shared" si="14"/>
        <v>0</v>
      </c>
      <c r="Y22" s="562">
        <f t="shared" si="14"/>
        <v>0</v>
      </c>
      <c r="Z22" s="562">
        <f t="shared" si="15"/>
        <v>0</v>
      </c>
      <c r="AA22" s="562">
        <f t="shared" si="16"/>
        <v>0</v>
      </c>
      <c r="AB22" s="562">
        <f t="shared" si="17"/>
        <v>0</v>
      </c>
      <c r="AC22" s="131"/>
      <c r="AD22" s="199"/>
      <c r="AE22" s="199"/>
      <c r="AF22" s="199"/>
      <c r="AG22" s="199"/>
      <c r="AH22" s="199"/>
      <c r="AI22" s="199"/>
      <c r="AJ22" s="199"/>
      <c r="AK22" s="199"/>
      <c r="AL22" s="199"/>
      <c r="AM22" s="199"/>
      <c r="AN22" s="199"/>
    </row>
    <row r="23" spans="1:40">
      <c r="A23" s="131" t="s">
        <v>15</v>
      </c>
      <c r="B23" s="560">
        <v>0</v>
      </c>
      <c r="C23" s="560">
        <v>0</v>
      </c>
      <c r="D23" s="560">
        <v>0</v>
      </c>
      <c r="E23" s="560">
        <v>0</v>
      </c>
      <c r="F23" s="560">
        <v>0</v>
      </c>
      <c r="G23" s="560">
        <v>0</v>
      </c>
      <c r="H23" s="560">
        <f t="shared" si="0"/>
        <v>0</v>
      </c>
      <c r="I23" s="560">
        <v>0</v>
      </c>
      <c r="J23" s="560">
        <v>0</v>
      </c>
      <c r="K23" s="558">
        <f t="shared" si="1"/>
        <v>0</v>
      </c>
      <c r="L23" s="561">
        <f t="shared" si="2"/>
        <v>0</v>
      </c>
      <c r="M23" s="561">
        <f t="shared" si="3"/>
        <v>0</v>
      </c>
      <c r="N23" s="561">
        <f t="shared" si="4"/>
        <v>0</v>
      </c>
      <c r="O23" s="561">
        <f t="shared" si="5"/>
        <v>0</v>
      </c>
      <c r="P23" s="561">
        <f t="shared" si="6"/>
        <v>0</v>
      </c>
      <c r="Q23" s="560">
        <f t="shared" si="7"/>
        <v>0</v>
      </c>
      <c r="R23" s="560">
        <f t="shared" si="8"/>
        <v>0</v>
      </c>
      <c r="S23" s="560">
        <f t="shared" si="9"/>
        <v>0</v>
      </c>
      <c r="T23" s="560">
        <f t="shared" si="10"/>
        <v>0</v>
      </c>
      <c r="U23" s="560">
        <f t="shared" si="11"/>
        <v>0</v>
      </c>
      <c r="V23" s="558">
        <f t="shared" si="13"/>
        <v>0</v>
      </c>
      <c r="W23" s="558">
        <f t="shared" si="12"/>
        <v>0</v>
      </c>
      <c r="X23" s="558">
        <f t="shared" si="14"/>
        <v>0</v>
      </c>
      <c r="Y23" s="562">
        <f t="shared" si="14"/>
        <v>0</v>
      </c>
      <c r="Z23" s="562">
        <f t="shared" si="15"/>
        <v>0</v>
      </c>
      <c r="AA23" s="562">
        <f t="shared" si="16"/>
        <v>0</v>
      </c>
      <c r="AB23" s="562">
        <f t="shared" si="17"/>
        <v>0</v>
      </c>
      <c r="AC23" s="131"/>
      <c r="AD23" s="199"/>
      <c r="AE23" s="199"/>
      <c r="AF23" s="199"/>
      <c r="AG23" s="199"/>
      <c r="AH23" s="199"/>
      <c r="AI23" s="199"/>
      <c r="AJ23" s="199"/>
      <c r="AK23" s="199"/>
      <c r="AL23" s="199"/>
      <c r="AM23" s="199"/>
      <c r="AN23" s="199"/>
    </row>
    <row r="24" spans="1:40">
      <c r="A24" s="131" t="s">
        <v>16</v>
      </c>
      <c r="B24" s="560">
        <v>0</v>
      </c>
      <c r="C24" s="560">
        <v>0</v>
      </c>
      <c r="D24" s="560">
        <v>0</v>
      </c>
      <c r="E24" s="560">
        <v>0</v>
      </c>
      <c r="F24" s="560">
        <v>0</v>
      </c>
      <c r="G24" s="560">
        <v>0</v>
      </c>
      <c r="H24" s="560">
        <f t="shared" si="0"/>
        <v>0</v>
      </c>
      <c r="I24" s="560">
        <v>0</v>
      </c>
      <c r="J24" s="560">
        <v>0</v>
      </c>
      <c r="K24" s="558">
        <f t="shared" si="1"/>
        <v>0</v>
      </c>
      <c r="L24" s="561">
        <f t="shared" si="2"/>
        <v>0</v>
      </c>
      <c r="M24" s="561">
        <f t="shared" si="3"/>
        <v>0</v>
      </c>
      <c r="N24" s="561">
        <f t="shared" si="4"/>
        <v>0</v>
      </c>
      <c r="O24" s="561">
        <f t="shared" si="5"/>
        <v>0</v>
      </c>
      <c r="P24" s="561">
        <f t="shared" si="6"/>
        <v>0</v>
      </c>
      <c r="Q24" s="560">
        <f t="shared" si="7"/>
        <v>0</v>
      </c>
      <c r="R24" s="560">
        <f t="shared" si="8"/>
        <v>0</v>
      </c>
      <c r="S24" s="560">
        <f t="shared" si="9"/>
        <v>0</v>
      </c>
      <c r="T24" s="560">
        <f t="shared" si="10"/>
        <v>0</v>
      </c>
      <c r="U24" s="560">
        <f t="shared" si="11"/>
        <v>0</v>
      </c>
      <c r="V24" s="558">
        <f t="shared" si="13"/>
        <v>0</v>
      </c>
      <c r="W24" s="558">
        <f t="shared" si="12"/>
        <v>0</v>
      </c>
      <c r="X24" s="558">
        <f t="shared" si="14"/>
        <v>0</v>
      </c>
      <c r="Y24" s="562">
        <f t="shared" si="14"/>
        <v>0</v>
      </c>
      <c r="Z24" s="562">
        <f t="shared" si="15"/>
        <v>0</v>
      </c>
      <c r="AA24" s="562">
        <f t="shared" si="16"/>
        <v>0</v>
      </c>
      <c r="AB24" s="562">
        <f t="shared" si="17"/>
        <v>0</v>
      </c>
      <c r="AC24" s="131"/>
      <c r="AD24" s="199"/>
      <c r="AE24" s="199"/>
      <c r="AF24" s="199"/>
      <c r="AG24" s="199"/>
      <c r="AH24" s="199"/>
      <c r="AI24" s="199"/>
      <c r="AJ24" s="199"/>
      <c r="AK24" s="199"/>
      <c r="AL24" s="199"/>
      <c r="AM24" s="199"/>
      <c r="AN24" s="199"/>
    </row>
    <row r="25" spans="1:40">
      <c r="A25" s="131" t="s">
        <v>17</v>
      </c>
      <c r="B25" s="560">
        <v>0</v>
      </c>
      <c r="C25" s="560">
        <v>0</v>
      </c>
      <c r="D25" s="560">
        <v>0</v>
      </c>
      <c r="E25" s="560">
        <v>0</v>
      </c>
      <c r="F25" s="560">
        <v>0</v>
      </c>
      <c r="G25" s="560">
        <v>0</v>
      </c>
      <c r="H25" s="560">
        <f t="shared" si="0"/>
        <v>0</v>
      </c>
      <c r="I25" s="560">
        <v>0</v>
      </c>
      <c r="J25" s="560">
        <v>0</v>
      </c>
      <c r="K25" s="558">
        <f t="shared" si="1"/>
        <v>0</v>
      </c>
      <c r="L25" s="561">
        <f t="shared" si="2"/>
        <v>0</v>
      </c>
      <c r="M25" s="561">
        <f t="shared" si="3"/>
        <v>0</v>
      </c>
      <c r="N25" s="561">
        <f t="shared" si="4"/>
        <v>0</v>
      </c>
      <c r="O25" s="561">
        <f t="shared" si="5"/>
        <v>0</v>
      </c>
      <c r="P25" s="561">
        <f t="shared" si="6"/>
        <v>0</v>
      </c>
      <c r="Q25" s="560">
        <f t="shared" si="7"/>
        <v>0</v>
      </c>
      <c r="R25" s="560">
        <f t="shared" si="8"/>
        <v>0</v>
      </c>
      <c r="S25" s="560">
        <f t="shared" si="9"/>
        <v>0</v>
      </c>
      <c r="T25" s="560">
        <f t="shared" si="10"/>
        <v>0</v>
      </c>
      <c r="U25" s="560">
        <f t="shared" si="11"/>
        <v>0</v>
      </c>
      <c r="V25" s="558">
        <f t="shared" si="13"/>
        <v>0</v>
      </c>
      <c r="W25" s="558">
        <f t="shared" si="12"/>
        <v>0</v>
      </c>
      <c r="X25" s="558">
        <f t="shared" si="14"/>
        <v>0</v>
      </c>
      <c r="Y25" s="562">
        <f t="shared" si="14"/>
        <v>0</v>
      </c>
      <c r="Z25" s="562">
        <f t="shared" si="15"/>
        <v>0</v>
      </c>
      <c r="AA25" s="562">
        <f t="shared" si="16"/>
        <v>0</v>
      </c>
      <c r="AB25" s="562">
        <f t="shared" si="17"/>
        <v>0</v>
      </c>
      <c r="AC25" s="131"/>
      <c r="AD25" s="199"/>
      <c r="AE25" s="199"/>
      <c r="AF25" s="199"/>
      <c r="AG25" s="199"/>
      <c r="AH25" s="199"/>
      <c r="AI25" s="199"/>
      <c r="AJ25" s="199"/>
      <c r="AK25" s="199"/>
      <c r="AL25" s="199"/>
      <c r="AM25" s="199"/>
      <c r="AN25" s="199"/>
    </row>
    <row r="26" spans="1:40">
      <c r="A26" s="131" t="s">
        <v>18</v>
      </c>
      <c r="B26" s="560">
        <v>0</v>
      </c>
      <c r="C26" s="560">
        <v>0</v>
      </c>
      <c r="D26" s="560">
        <v>0</v>
      </c>
      <c r="E26" s="560">
        <v>0</v>
      </c>
      <c r="F26" s="560">
        <v>0</v>
      </c>
      <c r="G26" s="560">
        <v>0</v>
      </c>
      <c r="H26" s="560">
        <f t="shared" si="0"/>
        <v>0</v>
      </c>
      <c r="I26" s="560">
        <v>0</v>
      </c>
      <c r="J26" s="560">
        <v>0</v>
      </c>
      <c r="K26" s="558">
        <f t="shared" si="1"/>
        <v>0</v>
      </c>
      <c r="L26" s="561">
        <f t="shared" si="2"/>
        <v>0</v>
      </c>
      <c r="M26" s="561">
        <f t="shared" si="3"/>
        <v>0</v>
      </c>
      <c r="N26" s="561">
        <f t="shared" si="4"/>
        <v>0</v>
      </c>
      <c r="O26" s="561">
        <f t="shared" si="5"/>
        <v>0</v>
      </c>
      <c r="P26" s="561">
        <f t="shared" si="6"/>
        <v>0</v>
      </c>
      <c r="Q26" s="560">
        <f t="shared" si="7"/>
        <v>0</v>
      </c>
      <c r="R26" s="560">
        <f t="shared" si="8"/>
        <v>0</v>
      </c>
      <c r="S26" s="560">
        <f t="shared" si="9"/>
        <v>0</v>
      </c>
      <c r="T26" s="560">
        <f t="shared" si="10"/>
        <v>0</v>
      </c>
      <c r="U26" s="560">
        <f t="shared" si="11"/>
        <v>0</v>
      </c>
      <c r="V26" s="558">
        <f t="shared" si="13"/>
        <v>0</v>
      </c>
      <c r="W26" s="558">
        <f t="shared" si="12"/>
        <v>0</v>
      </c>
      <c r="X26" s="558">
        <f t="shared" si="14"/>
        <v>0</v>
      </c>
      <c r="Y26" s="562">
        <f t="shared" si="14"/>
        <v>0</v>
      </c>
      <c r="Z26" s="562">
        <f t="shared" si="15"/>
        <v>0</v>
      </c>
      <c r="AA26" s="562">
        <f t="shared" si="16"/>
        <v>0</v>
      </c>
      <c r="AB26" s="562">
        <f t="shared" si="17"/>
        <v>0</v>
      </c>
      <c r="AC26" s="131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</row>
    <row r="27" spans="1:40">
      <c r="A27" s="131" t="s">
        <v>19</v>
      </c>
      <c r="B27" s="560">
        <v>0</v>
      </c>
      <c r="C27" s="560">
        <v>0</v>
      </c>
      <c r="D27" s="560">
        <v>0</v>
      </c>
      <c r="E27" s="560">
        <v>0</v>
      </c>
      <c r="F27" s="560">
        <v>0</v>
      </c>
      <c r="G27" s="560">
        <v>0</v>
      </c>
      <c r="H27" s="560">
        <f t="shared" si="0"/>
        <v>0</v>
      </c>
      <c r="I27" s="560">
        <v>0</v>
      </c>
      <c r="J27" s="560">
        <v>0</v>
      </c>
      <c r="K27" s="558">
        <f t="shared" si="1"/>
        <v>0</v>
      </c>
      <c r="L27" s="561">
        <f t="shared" si="2"/>
        <v>0</v>
      </c>
      <c r="M27" s="561">
        <f t="shared" si="3"/>
        <v>0</v>
      </c>
      <c r="N27" s="561">
        <f t="shared" si="4"/>
        <v>0</v>
      </c>
      <c r="O27" s="561">
        <f t="shared" si="5"/>
        <v>0</v>
      </c>
      <c r="P27" s="561">
        <f t="shared" si="6"/>
        <v>0</v>
      </c>
      <c r="Q27" s="560">
        <f t="shared" si="7"/>
        <v>0</v>
      </c>
      <c r="R27" s="560">
        <f t="shared" si="8"/>
        <v>0</v>
      </c>
      <c r="S27" s="560">
        <f t="shared" si="9"/>
        <v>0</v>
      </c>
      <c r="T27" s="560">
        <f t="shared" si="10"/>
        <v>0</v>
      </c>
      <c r="U27" s="560">
        <f t="shared" si="11"/>
        <v>0</v>
      </c>
      <c r="V27" s="558">
        <f t="shared" si="13"/>
        <v>0</v>
      </c>
      <c r="W27" s="558">
        <f t="shared" si="12"/>
        <v>0</v>
      </c>
      <c r="X27" s="558">
        <f t="shared" si="14"/>
        <v>0</v>
      </c>
      <c r="Y27" s="562">
        <f t="shared" si="14"/>
        <v>0</v>
      </c>
      <c r="Z27" s="562">
        <f t="shared" si="15"/>
        <v>0</v>
      </c>
      <c r="AA27" s="562">
        <f t="shared" si="16"/>
        <v>0</v>
      </c>
      <c r="AB27" s="562">
        <f t="shared" si="17"/>
        <v>0</v>
      </c>
      <c r="AC27" s="131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</row>
    <row r="28" spans="1:40">
      <c r="A28" s="131" t="s">
        <v>20</v>
      </c>
      <c r="B28" s="560">
        <v>0</v>
      </c>
      <c r="C28" s="560">
        <v>0</v>
      </c>
      <c r="D28" s="560">
        <v>0</v>
      </c>
      <c r="E28" s="560">
        <v>0</v>
      </c>
      <c r="F28" s="560">
        <v>0</v>
      </c>
      <c r="G28" s="560">
        <v>0</v>
      </c>
      <c r="H28" s="560">
        <f t="shared" si="0"/>
        <v>0</v>
      </c>
      <c r="I28" s="560">
        <v>0</v>
      </c>
      <c r="J28" s="560">
        <v>0</v>
      </c>
      <c r="K28" s="558">
        <f t="shared" si="1"/>
        <v>0</v>
      </c>
      <c r="L28" s="561">
        <f t="shared" si="2"/>
        <v>0</v>
      </c>
      <c r="M28" s="561">
        <f t="shared" si="3"/>
        <v>0</v>
      </c>
      <c r="N28" s="561">
        <f t="shared" si="4"/>
        <v>0</v>
      </c>
      <c r="O28" s="561">
        <f t="shared" si="5"/>
        <v>0</v>
      </c>
      <c r="P28" s="561">
        <f t="shared" si="6"/>
        <v>0</v>
      </c>
      <c r="Q28" s="560">
        <f t="shared" si="7"/>
        <v>0</v>
      </c>
      <c r="R28" s="560">
        <f t="shared" si="8"/>
        <v>0</v>
      </c>
      <c r="S28" s="560">
        <f t="shared" si="9"/>
        <v>0</v>
      </c>
      <c r="T28" s="560">
        <f t="shared" si="10"/>
        <v>0</v>
      </c>
      <c r="U28" s="560">
        <f t="shared" si="11"/>
        <v>0</v>
      </c>
      <c r="V28" s="558">
        <f t="shared" si="13"/>
        <v>0</v>
      </c>
      <c r="W28" s="558">
        <f t="shared" si="12"/>
        <v>0</v>
      </c>
      <c r="X28" s="558">
        <f t="shared" si="14"/>
        <v>0</v>
      </c>
      <c r="Y28" s="562">
        <f t="shared" si="14"/>
        <v>0</v>
      </c>
      <c r="Z28" s="562">
        <f t="shared" si="15"/>
        <v>0</v>
      </c>
      <c r="AA28" s="562">
        <f t="shared" si="16"/>
        <v>0</v>
      </c>
      <c r="AB28" s="562">
        <f t="shared" si="17"/>
        <v>0</v>
      </c>
      <c r="AC28" s="131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</row>
    <row r="29" spans="1:40">
      <c r="A29" s="131" t="s">
        <v>21</v>
      </c>
      <c r="B29" s="560">
        <v>0</v>
      </c>
      <c r="C29" s="560">
        <v>0</v>
      </c>
      <c r="D29" s="560">
        <v>0</v>
      </c>
      <c r="E29" s="560">
        <v>0</v>
      </c>
      <c r="F29" s="560">
        <v>0</v>
      </c>
      <c r="G29" s="560">
        <v>0</v>
      </c>
      <c r="H29" s="560">
        <f t="shared" si="0"/>
        <v>0</v>
      </c>
      <c r="I29" s="560">
        <v>0</v>
      </c>
      <c r="J29" s="560">
        <v>0</v>
      </c>
      <c r="K29" s="558">
        <f t="shared" si="1"/>
        <v>0</v>
      </c>
      <c r="L29" s="561">
        <f t="shared" si="2"/>
        <v>0</v>
      </c>
      <c r="M29" s="561">
        <f t="shared" si="3"/>
        <v>0</v>
      </c>
      <c r="N29" s="561">
        <f t="shared" si="4"/>
        <v>0</v>
      </c>
      <c r="O29" s="561">
        <f t="shared" si="5"/>
        <v>0</v>
      </c>
      <c r="P29" s="561">
        <f t="shared" si="6"/>
        <v>0</v>
      </c>
      <c r="Q29" s="560">
        <f t="shared" si="7"/>
        <v>0</v>
      </c>
      <c r="R29" s="560">
        <f t="shared" si="8"/>
        <v>0</v>
      </c>
      <c r="S29" s="560">
        <f t="shared" si="9"/>
        <v>0</v>
      </c>
      <c r="T29" s="560">
        <f t="shared" si="10"/>
        <v>0</v>
      </c>
      <c r="U29" s="560">
        <f t="shared" si="11"/>
        <v>0</v>
      </c>
      <c r="V29" s="558">
        <f t="shared" si="13"/>
        <v>0</v>
      </c>
      <c r="W29" s="558">
        <f t="shared" si="12"/>
        <v>0</v>
      </c>
      <c r="X29" s="558">
        <f t="shared" si="14"/>
        <v>0</v>
      </c>
      <c r="Y29" s="562">
        <f t="shared" si="14"/>
        <v>0</v>
      </c>
      <c r="Z29" s="562">
        <f t="shared" si="15"/>
        <v>0</v>
      </c>
      <c r="AA29" s="562">
        <f t="shared" si="16"/>
        <v>0</v>
      </c>
      <c r="AB29" s="562">
        <f t="shared" si="17"/>
        <v>0</v>
      </c>
      <c r="AC29" s="131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</row>
    <row r="30" spans="1:40">
      <c r="A30" s="131" t="s">
        <v>22</v>
      </c>
      <c r="B30" s="560">
        <v>0</v>
      </c>
      <c r="C30" s="560">
        <v>0</v>
      </c>
      <c r="D30" s="560">
        <v>0</v>
      </c>
      <c r="E30" s="560">
        <v>0</v>
      </c>
      <c r="F30" s="560">
        <v>0</v>
      </c>
      <c r="G30" s="560">
        <v>0</v>
      </c>
      <c r="H30" s="560">
        <f t="shared" si="0"/>
        <v>0</v>
      </c>
      <c r="I30" s="560">
        <v>0</v>
      </c>
      <c r="J30" s="560">
        <v>0</v>
      </c>
      <c r="K30" s="558">
        <f t="shared" si="1"/>
        <v>0</v>
      </c>
      <c r="L30" s="561">
        <f t="shared" si="2"/>
        <v>0</v>
      </c>
      <c r="M30" s="561">
        <f t="shared" si="3"/>
        <v>0</v>
      </c>
      <c r="N30" s="561">
        <f t="shared" si="4"/>
        <v>0</v>
      </c>
      <c r="O30" s="561">
        <f t="shared" si="5"/>
        <v>0</v>
      </c>
      <c r="P30" s="561">
        <f t="shared" si="6"/>
        <v>0</v>
      </c>
      <c r="Q30" s="560">
        <f t="shared" si="7"/>
        <v>0</v>
      </c>
      <c r="R30" s="560">
        <f t="shared" si="8"/>
        <v>0</v>
      </c>
      <c r="S30" s="560">
        <f t="shared" si="9"/>
        <v>0</v>
      </c>
      <c r="T30" s="560">
        <f t="shared" si="10"/>
        <v>0</v>
      </c>
      <c r="U30" s="560">
        <f t="shared" si="11"/>
        <v>0</v>
      </c>
      <c r="V30" s="558">
        <f t="shared" si="13"/>
        <v>0</v>
      </c>
      <c r="W30" s="558">
        <f t="shared" si="12"/>
        <v>0</v>
      </c>
      <c r="X30" s="558">
        <f t="shared" si="14"/>
        <v>0</v>
      </c>
      <c r="Y30" s="562">
        <f t="shared" si="14"/>
        <v>0</v>
      </c>
      <c r="Z30" s="562">
        <f t="shared" si="15"/>
        <v>0</v>
      </c>
      <c r="AA30" s="562">
        <f t="shared" si="16"/>
        <v>0</v>
      </c>
      <c r="AB30" s="562">
        <f t="shared" si="17"/>
        <v>0</v>
      </c>
      <c r="AC30" s="131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</row>
    <row r="31" spans="1:40">
      <c r="A31" s="131" t="s">
        <v>23</v>
      </c>
      <c r="B31" s="560">
        <v>0</v>
      </c>
      <c r="C31" s="560">
        <v>0</v>
      </c>
      <c r="D31" s="560">
        <v>0</v>
      </c>
      <c r="E31" s="560">
        <v>0</v>
      </c>
      <c r="F31" s="560">
        <v>0</v>
      </c>
      <c r="G31" s="560">
        <v>0</v>
      </c>
      <c r="H31" s="560">
        <f t="shared" si="0"/>
        <v>0</v>
      </c>
      <c r="I31" s="560">
        <v>0</v>
      </c>
      <c r="J31" s="560">
        <v>0</v>
      </c>
      <c r="K31" s="558">
        <f t="shared" si="1"/>
        <v>0</v>
      </c>
      <c r="L31" s="561">
        <f t="shared" si="2"/>
        <v>0</v>
      </c>
      <c r="M31" s="561">
        <f t="shared" si="3"/>
        <v>0</v>
      </c>
      <c r="N31" s="561">
        <f t="shared" si="4"/>
        <v>0</v>
      </c>
      <c r="O31" s="561">
        <f t="shared" si="5"/>
        <v>0</v>
      </c>
      <c r="P31" s="561">
        <f t="shared" si="6"/>
        <v>0</v>
      </c>
      <c r="Q31" s="560">
        <f t="shared" si="7"/>
        <v>0</v>
      </c>
      <c r="R31" s="560">
        <f t="shared" si="8"/>
        <v>0</v>
      </c>
      <c r="S31" s="560">
        <f t="shared" si="9"/>
        <v>0</v>
      </c>
      <c r="T31" s="560">
        <f t="shared" si="10"/>
        <v>0</v>
      </c>
      <c r="U31" s="560">
        <f t="shared" si="11"/>
        <v>0</v>
      </c>
      <c r="V31" s="558">
        <f t="shared" si="13"/>
        <v>0</v>
      </c>
      <c r="W31" s="558">
        <f t="shared" si="12"/>
        <v>0</v>
      </c>
      <c r="X31" s="558">
        <f t="shared" si="14"/>
        <v>0</v>
      </c>
      <c r="Y31" s="562">
        <f t="shared" si="14"/>
        <v>0</v>
      </c>
      <c r="Z31" s="562">
        <f t="shared" si="15"/>
        <v>0</v>
      </c>
      <c r="AA31" s="562">
        <f t="shared" si="16"/>
        <v>0</v>
      </c>
      <c r="AB31" s="562">
        <f t="shared" si="17"/>
        <v>0</v>
      </c>
      <c r="AC31" s="131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</row>
    <row r="32" spans="1:40">
      <c r="A32" s="131" t="s">
        <v>24</v>
      </c>
      <c r="B32" s="560">
        <v>0</v>
      </c>
      <c r="C32" s="560">
        <v>0</v>
      </c>
      <c r="D32" s="560">
        <v>0</v>
      </c>
      <c r="E32" s="560">
        <v>0</v>
      </c>
      <c r="F32" s="560">
        <v>0</v>
      </c>
      <c r="G32" s="560">
        <v>0</v>
      </c>
      <c r="H32" s="560">
        <f t="shared" si="0"/>
        <v>0</v>
      </c>
      <c r="I32" s="560">
        <v>0</v>
      </c>
      <c r="J32" s="560">
        <v>0</v>
      </c>
      <c r="K32" s="558">
        <f t="shared" si="1"/>
        <v>0</v>
      </c>
      <c r="L32" s="561">
        <f t="shared" si="2"/>
        <v>0</v>
      </c>
      <c r="M32" s="561">
        <f t="shared" si="3"/>
        <v>0</v>
      </c>
      <c r="N32" s="561">
        <f t="shared" si="4"/>
        <v>0</v>
      </c>
      <c r="O32" s="561">
        <f t="shared" si="5"/>
        <v>0</v>
      </c>
      <c r="P32" s="561">
        <f t="shared" si="6"/>
        <v>0</v>
      </c>
      <c r="Q32" s="560">
        <f t="shared" si="7"/>
        <v>0</v>
      </c>
      <c r="R32" s="560">
        <f t="shared" si="8"/>
        <v>0</v>
      </c>
      <c r="S32" s="560">
        <f t="shared" si="9"/>
        <v>0</v>
      </c>
      <c r="T32" s="560">
        <f t="shared" si="10"/>
        <v>0</v>
      </c>
      <c r="U32" s="560">
        <f t="shared" si="11"/>
        <v>0</v>
      </c>
      <c r="V32" s="558">
        <f t="shared" si="13"/>
        <v>0</v>
      </c>
      <c r="W32" s="558">
        <f t="shared" si="12"/>
        <v>0</v>
      </c>
      <c r="X32" s="558">
        <f t="shared" si="14"/>
        <v>0</v>
      </c>
      <c r="Y32" s="562">
        <f t="shared" si="14"/>
        <v>0</v>
      </c>
      <c r="Z32" s="562">
        <f t="shared" si="15"/>
        <v>0</v>
      </c>
      <c r="AA32" s="562">
        <f t="shared" si="16"/>
        <v>0</v>
      </c>
      <c r="AB32" s="562">
        <f t="shared" si="17"/>
        <v>0</v>
      </c>
      <c r="AC32" s="131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</row>
    <row r="33" spans="1:40" ht="15.75">
      <c r="A33" s="127"/>
      <c r="B33" s="563" t="s">
        <v>141</v>
      </c>
      <c r="C33" s="563" t="s">
        <v>141</v>
      </c>
      <c r="D33" s="563" t="s">
        <v>141</v>
      </c>
      <c r="E33" s="563" t="s">
        <v>141</v>
      </c>
      <c r="F33" s="563" t="s">
        <v>141</v>
      </c>
      <c r="G33" s="563" t="s">
        <v>141</v>
      </c>
      <c r="H33" s="563"/>
      <c r="I33" s="563" t="s">
        <v>141</v>
      </c>
      <c r="J33" s="563" t="s">
        <v>141</v>
      </c>
      <c r="K33" s="564"/>
      <c r="L33" s="565"/>
      <c r="M33" s="565"/>
      <c r="N33" s="565"/>
      <c r="O33" s="565"/>
      <c r="P33" s="565"/>
      <c r="Q33" s="566"/>
      <c r="R33" s="566"/>
      <c r="S33" s="566"/>
      <c r="T33" s="566"/>
      <c r="U33" s="566"/>
      <c r="V33" s="567"/>
      <c r="W33" s="568"/>
      <c r="X33" s="568"/>
      <c r="Y33" s="569"/>
      <c r="Z33" s="570"/>
      <c r="AA33" s="570"/>
      <c r="AB33" s="570"/>
      <c r="AC33" s="131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</row>
    <row r="34" spans="1:40" ht="15.75">
      <c r="A34" s="507" t="s">
        <v>284</v>
      </c>
      <c r="B34" s="571">
        <f t="shared" ref="B34:V34" si="18">SUM(B9:B32)</f>
        <v>0</v>
      </c>
      <c r="C34" s="571">
        <f t="shared" si="18"/>
        <v>0</v>
      </c>
      <c r="D34" s="571">
        <f t="shared" si="18"/>
        <v>0</v>
      </c>
      <c r="E34" s="571">
        <f t="shared" si="18"/>
        <v>0</v>
      </c>
      <c r="F34" s="571">
        <f t="shared" si="18"/>
        <v>0</v>
      </c>
      <c r="G34" s="571">
        <f t="shared" si="18"/>
        <v>0</v>
      </c>
      <c r="H34" s="571">
        <f t="shared" si="18"/>
        <v>0</v>
      </c>
      <c r="I34" s="571">
        <f t="shared" si="18"/>
        <v>0</v>
      </c>
      <c r="J34" s="571">
        <f t="shared" si="18"/>
        <v>0</v>
      </c>
      <c r="K34" s="572">
        <f t="shared" si="18"/>
        <v>0</v>
      </c>
      <c r="L34" s="573">
        <f t="shared" si="18"/>
        <v>0</v>
      </c>
      <c r="M34" s="573">
        <f t="shared" si="18"/>
        <v>0</v>
      </c>
      <c r="N34" s="573">
        <f t="shared" si="18"/>
        <v>0</v>
      </c>
      <c r="O34" s="573">
        <f t="shared" si="18"/>
        <v>0</v>
      </c>
      <c r="P34" s="573">
        <f t="shared" si="18"/>
        <v>0</v>
      </c>
      <c r="Q34" s="571">
        <f t="shared" si="18"/>
        <v>0</v>
      </c>
      <c r="R34" s="571">
        <f t="shared" si="18"/>
        <v>0</v>
      </c>
      <c r="S34" s="571">
        <f t="shared" si="18"/>
        <v>0</v>
      </c>
      <c r="T34" s="571">
        <f t="shared" si="18"/>
        <v>0</v>
      </c>
      <c r="U34" s="571">
        <f t="shared" si="18"/>
        <v>0</v>
      </c>
      <c r="V34" s="572">
        <f t="shared" si="18"/>
        <v>0</v>
      </c>
      <c r="W34" s="574">
        <f>IF(B365=0,0,V34/B365)</f>
        <v>0</v>
      </c>
      <c r="X34" s="574">
        <f>B365</f>
        <v>0</v>
      </c>
      <c r="Y34" s="575">
        <f>C365</f>
        <v>0</v>
      </c>
      <c r="Z34" s="575">
        <f t="shared" si="15"/>
        <v>0</v>
      </c>
      <c r="AA34" s="575">
        <f t="shared" si="16"/>
        <v>0</v>
      </c>
      <c r="AB34" s="575">
        <f t="shared" si="17"/>
        <v>0</v>
      </c>
      <c r="AC34" s="131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245"/>
    </row>
    <row r="35" spans="1:40" ht="15.75">
      <c r="A35" s="127"/>
      <c r="B35" s="328"/>
      <c r="C35" s="328"/>
      <c r="D35" s="328"/>
      <c r="E35" s="328"/>
      <c r="F35" s="328"/>
      <c r="G35" s="328"/>
      <c r="H35" s="328"/>
      <c r="I35" s="328"/>
      <c r="J35" s="328"/>
      <c r="K35" s="309"/>
      <c r="L35" s="576"/>
      <c r="M35" s="576"/>
      <c r="N35" s="576"/>
      <c r="O35" s="576"/>
      <c r="P35" s="576"/>
      <c r="Q35" s="328"/>
      <c r="R35" s="328"/>
      <c r="S35" s="328"/>
      <c r="T35" s="328"/>
      <c r="U35" s="328"/>
      <c r="V35" s="309"/>
      <c r="W35" s="558"/>
      <c r="X35" s="558"/>
      <c r="Y35" s="562"/>
      <c r="Z35" s="562"/>
      <c r="AA35" s="562"/>
      <c r="AB35" s="562"/>
      <c r="AC35" s="131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245"/>
    </row>
    <row r="36" spans="1:40" ht="15.75">
      <c r="A36" s="127" t="s">
        <v>283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09"/>
      <c r="L36" s="576"/>
      <c r="M36" s="576"/>
      <c r="N36" s="576"/>
      <c r="O36" s="576"/>
      <c r="P36" s="576"/>
      <c r="Q36" s="328"/>
      <c r="R36" s="328"/>
      <c r="S36" s="328"/>
      <c r="T36" s="328"/>
      <c r="U36" s="328"/>
      <c r="V36" s="309"/>
      <c r="W36" s="558"/>
      <c r="X36" s="558"/>
      <c r="Y36" s="562"/>
      <c r="Z36" s="562"/>
      <c r="AA36" s="562"/>
      <c r="AB36" s="562"/>
      <c r="AC36" s="131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245"/>
    </row>
    <row r="37" spans="1:40" ht="15.75">
      <c r="A37" s="127" t="s">
        <v>287</v>
      </c>
      <c r="B37" s="555"/>
      <c r="C37" s="555"/>
      <c r="D37" s="555"/>
      <c r="E37" s="555"/>
      <c r="F37" s="555"/>
      <c r="G37" s="555"/>
      <c r="H37" s="555"/>
      <c r="I37" s="555"/>
      <c r="J37" s="555"/>
      <c r="K37" s="309"/>
      <c r="L37" s="556"/>
      <c r="M37" s="556"/>
      <c r="N37" s="556"/>
      <c r="O37" s="556"/>
      <c r="P37" s="556"/>
      <c r="Q37" s="557"/>
      <c r="R37" s="557"/>
      <c r="S37" s="557"/>
      <c r="T37" s="557"/>
      <c r="U37" s="557"/>
      <c r="V37" s="294"/>
      <c r="W37" s="558"/>
      <c r="X37" s="558"/>
      <c r="Y37" s="559"/>
      <c r="Z37" s="294"/>
      <c r="AA37" s="294"/>
      <c r="AB37" s="294"/>
      <c r="AC37" s="131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</row>
    <row r="38" spans="1:40">
      <c r="A38" s="131" t="s">
        <v>1</v>
      </c>
      <c r="B38" s="560">
        <v>0</v>
      </c>
      <c r="C38" s="560">
        <v>0</v>
      </c>
      <c r="D38" s="560">
        <v>0</v>
      </c>
      <c r="E38" s="560">
        <v>0</v>
      </c>
      <c r="F38" s="560">
        <v>0</v>
      </c>
      <c r="G38" s="560">
        <v>0</v>
      </c>
      <c r="H38" s="560">
        <f t="shared" ref="H38:H61" si="19">SUM(B38:G38)</f>
        <v>0</v>
      </c>
      <c r="I38" s="560">
        <v>0</v>
      </c>
      <c r="J38" s="560">
        <v>0</v>
      </c>
      <c r="K38" s="558">
        <f t="shared" ref="K38:K61" si="20">SUM(H38:J38)</f>
        <v>0</v>
      </c>
      <c r="L38" s="561">
        <f>IF($E$326=0,0,+$E$246+ROUND(($E$246/($E$326-$E$308)*$E$329),0))</f>
        <v>0</v>
      </c>
      <c r="M38" s="561">
        <f>IF($M$326=0,0,+$M$246+ROUND(($M$246/($M$326-$M$308)*$M$329),0))</f>
        <v>0</v>
      </c>
      <c r="N38" s="561">
        <f>IF($N$326=0,0,+$N$246+ROUND(($N$246/($N$326-$N$308)*$N$329),0))</f>
        <v>0</v>
      </c>
      <c r="O38" s="561">
        <f>IF($O$326=0,0,+$O$246+ROUND(($O$246/($O$326-$O$308)*$O$329),0))</f>
        <v>0</v>
      </c>
      <c r="P38" s="561">
        <f t="shared" ref="P38:P61" si="21">SUM(L38:O38)</f>
        <v>0</v>
      </c>
      <c r="Q38" s="560">
        <f>IF($R$326=0,0,+$R$246+ROUND(($R$246/($R$326-$R$308)*$R$329),0))</f>
        <v>0</v>
      </c>
      <c r="R38" s="560">
        <f>IF($S$326=0,0,+$S$246+ROUND(($S$246/($S$326-$S$308)*$S$329),0))</f>
        <v>0</v>
      </c>
      <c r="S38" s="560">
        <f>IF($T$326=0,0,+$T$246+ROUND(($T$246/($T$326-$T$308)*$T$329),0))</f>
        <v>0</v>
      </c>
      <c r="T38" s="560">
        <f>IF($U$326=0,0,+$U$246+ROUND(($U$246/($U$326-$U$308)*$U$329),0))</f>
        <v>0</v>
      </c>
      <c r="U38" s="560">
        <f t="shared" ref="U38:U61" si="22">SUM(Q38:T38)</f>
        <v>0</v>
      </c>
      <c r="V38" s="558">
        <f>$P$38+$K$38+$U$38</f>
        <v>0</v>
      </c>
      <c r="W38" s="558">
        <f>IF($B$369=0,0,$V$38/$B$369)</f>
        <v>0</v>
      </c>
      <c r="X38" s="558">
        <f>$B$369</f>
        <v>0</v>
      </c>
      <c r="Y38" s="562">
        <f>$C$369</f>
        <v>0</v>
      </c>
      <c r="Z38" s="562">
        <f>IF($K$38&gt;0,+$K$38/$Y$38,0)</f>
        <v>0</v>
      </c>
      <c r="AA38" s="562">
        <f>IF(($P$38+$U$38)&gt;0,+($P$38+$U$38)/$Y$38,0)</f>
        <v>0</v>
      </c>
      <c r="AB38" s="562">
        <f>IF($V$38&gt;0,+$V$38/$Y$38,0)</f>
        <v>0</v>
      </c>
      <c r="AC38" s="131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</row>
    <row r="39" spans="1:40">
      <c r="A39" s="131" t="s">
        <v>2</v>
      </c>
      <c r="B39" s="560">
        <v>0</v>
      </c>
      <c r="C39" s="560">
        <v>0</v>
      </c>
      <c r="D39" s="560">
        <v>0</v>
      </c>
      <c r="E39" s="560">
        <v>0</v>
      </c>
      <c r="F39" s="560">
        <v>0</v>
      </c>
      <c r="G39" s="560">
        <v>0</v>
      </c>
      <c r="H39" s="560">
        <f t="shared" si="19"/>
        <v>0</v>
      </c>
      <c r="I39" s="560">
        <v>0</v>
      </c>
      <c r="J39" s="560">
        <v>0</v>
      </c>
      <c r="K39" s="558">
        <f t="shared" si="20"/>
        <v>0</v>
      </c>
      <c r="L39" s="561">
        <f>IF($E$326=0,0,+$E$247+ROUND(($E$247/($E$326-$E$308)*$E$329),0))</f>
        <v>0</v>
      </c>
      <c r="M39" s="561">
        <f>IF($M$326=0,0,+$M$247+ROUND(($M$247/($M$326-$M$308)*$M$329),0))</f>
        <v>0</v>
      </c>
      <c r="N39" s="561">
        <f>IF($N$326=0,0,+$N$247+ROUND(($N$247/($N$326-$N$308)*$N$329),0))</f>
        <v>0</v>
      </c>
      <c r="O39" s="561">
        <f>IF($O$326=0,0,+$O$247+ROUND(($O$247/($O$326-$O$308)*$O$329),0))</f>
        <v>0</v>
      </c>
      <c r="P39" s="561">
        <f t="shared" si="21"/>
        <v>0</v>
      </c>
      <c r="Q39" s="560">
        <f>IF($R$326=0,0,+$R$247+ROUND(($R$247/($R$326-$R$308)*$R$329),0))</f>
        <v>0</v>
      </c>
      <c r="R39" s="560">
        <f>IF($S$326=0,0,+$S$247+ROUND(($S$247/($S$326-$S$308)*$S$329),0))</f>
        <v>0</v>
      </c>
      <c r="S39" s="560">
        <f>IF($T$326=0,0,+$T$247+ROUND(($T$247/($T$326-$T$308)*$T$329),0))</f>
        <v>0</v>
      </c>
      <c r="T39" s="560">
        <f>IF($U$326=0,0,+$U$247+ROUND(($U$247/($U$326-$U$308)*$U$329),0))</f>
        <v>0</v>
      </c>
      <c r="U39" s="560">
        <f t="shared" si="22"/>
        <v>0</v>
      </c>
      <c r="V39" s="558">
        <f>$P$39+$K$39+$U$39</f>
        <v>0</v>
      </c>
      <c r="W39" s="558">
        <f>IF($B$370=0,0,$V$39/$B$370)</f>
        <v>0</v>
      </c>
      <c r="X39" s="558">
        <f>$B$370</f>
        <v>0</v>
      </c>
      <c r="Y39" s="562">
        <f>$C$370</f>
        <v>0</v>
      </c>
      <c r="Z39" s="562">
        <f>IF($K$39&gt;0,+$K$39/$Y$39,0)</f>
        <v>0</v>
      </c>
      <c r="AA39" s="562">
        <f>IF(($P$39+$U$39)&gt;0,+($P$39+$U$39)/$Y$39,0)</f>
        <v>0</v>
      </c>
      <c r="AB39" s="562">
        <f>IF($V$39&gt;0,+$V$39/$Y$39,0)</f>
        <v>0</v>
      </c>
      <c r="AC39" s="131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</row>
    <row r="40" spans="1:40">
      <c r="A40" s="131" t="s">
        <v>3</v>
      </c>
      <c r="B40" s="560">
        <v>0</v>
      </c>
      <c r="C40" s="560">
        <v>0</v>
      </c>
      <c r="D40" s="560">
        <v>0</v>
      </c>
      <c r="E40" s="560">
        <v>0</v>
      </c>
      <c r="F40" s="560">
        <v>0</v>
      </c>
      <c r="G40" s="560">
        <v>0</v>
      </c>
      <c r="H40" s="560">
        <f t="shared" si="19"/>
        <v>0</v>
      </c>
      <c r="I40" s="560">
        <v>0</v>
      </c>
      <c r="J40" s="560">
        <v>0</v>
      </c>
      <c r="K40" s="558">
        <f t="shared" si="20"/>
        <v>0</v>
      </c>
      <c r="L40" s="561">
        <f>IF($E$326=0,0,+$E$248+ROUND(($E$248/($E$326-$E$308)*$E$329),0))</f>
        <v>0</v>
      </c>
      <c r="M40" s="561">
        <f>IF($M$326=0,0,+$M$248+ROUND(($M$248/($M$326-$M$308)*$M$329),0))</f>
        <v>0</v>
      </c>
      <c r="N40" s="561">
        <f>IF($N$326=0,0,+$N$248+ROUND(($N$248/($N$326-$N$308)*$N$329),0))</f>
        <v>0</v>
      </c>
      <c r="O40" s="561">
        <f>IF($O$326=0,0,+$O$248+ROUND(($O$248/($O$326-$O$308)*$O$329),0))</f>
        <v>0</v>
      </c>
      <c r="P40" s="561">
        <f t="shared" si="21"/>
        <v>0</v>
      </c>
      <c r="Q40" s="560">
        <f>IF($R$326=0,0,+$R$248+ROUND(($R$248/($R$326-$R$308)*$R$329),0))</f>
        <v>0</v>
      </c>
      <c r="R40" s="560">
        <f>IF($S$326=0,0,+$S$248+ROUND(($S$248/($S$326-$S$308)*$S$329),0))</f>
        <v>0</v>
      </c>
      <c r="S40" s="560">
        <f>IF($T$326=0,0,+$T$248+ROUND(($T$248/($T$326-$T$308)*$T$329),0))</f>
        <v>0</v>
      </c>
      <c r="T40" s="560">
        <f>IF($U$326=0,0,+$U$248+ROUND(($U$248/($U$326-$U$308)*$U$329),0))</f>
        <v>0</v>
      </c>
      <c r="U40" s="560">
        <f t="shared" si="22"/>
        <v>0</v>
      </c>
      <c r="V40" s="558">
        <f>$P$40+$K$40+$U$40</f>
        <v>0</v>
      </c>
      <c r="W40" s="558">
        <f>IF($B$371=0,0,$V$40/$B$371)</f>
        <v>0</v>
      </c>
      <c r="X40" s="558">
        <f>$B$371</f>
        <v>0</v>
      </c>
      <c r="Y40" s="562">
        <f>$C$371</f>
        <v>0</v>
      </c>
      <c r="Z40" s="562">
        <f>IF($K$40&gt;0,+$K$40/$Y$40,0)</f>
        <v>0</v>
      </c>
      <c r="AA40" s="562">
        <f>IF(($P$40+$U$40)&gt;0,+($P$40+$U$40)/$Y$40,0)</f>
        <v>0</v>
      </c>
      <c r="AB40" s="562">
        <f>IF($V$40&gt;0,+$V$40/$Y$40,0)</f>
        <v>0</v>
      </c>
      <c r="AC40" s="131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</row>
    <row r="41" spans="1:40">
      <c r="A41" s="131" t="s">
        <v>4</v>
      </c>
      <c r="B41" s="560">
        <v>0</v>
      </c>
      <c r="C41" s="560">
        <v>0</v>
      </c>
      <c r="D41" s="560">
        <v>0</v>
      </c>
      <c r="E41" s="560">
        <v>0</v>
      </c>
      <c r="F41" s="560">
        <v>0</v>
      </c>
      <c r="G41" s="560">
        <v>0</v>
      </c>
      <c r="H41" s="560">
        <f t="shared" si="19"/>
        <v>0</v>
      </c>
      <c r="I41" s="560">
        <v>0</v>
      </c>
      <c r="J41" s="560">
        <v>0</v>
      </c>
      <c r="K41" s="558">
        <f t="shared" si="20"/>
        <v>0</v>
      </c>
      <c r="L41" s="561">
        <f>IF($E$326=0,0,+$E$249+ROUND(($E$249/($E$326-$E$308)*$E$329),0))</f>
        <v>0</v>
      </c>
      <c r="M41" s="561">
        <f>IF($M$326=0,0,+$M$249+ROUND(($M$249/($M$326-$M$308)*$M$329),0))</f>
        <v>0</v>
      </c>
      <c r="N41" s="561">
        <f>IF($N$326=0,0,+$N$249+ROUND(($N$249/($N$326-$N$308)*$N$329),0))</f>
        <v>0</v>
      </c>
      <c r="O41" s="561">
        <f>IF($O$326=0,0,+$O$249+ROUND(($O$249/($O$326-$O$308)*$O$329),0))</f>
        <v>0</v>
      </c>
      <c r="P41" s="561">
        <f t="shared" si="21"/>
        <v>0</v>
      </c>
      <c r="Q41" s="560">
        <f>IF($R$326=0,0,+$R$249+ROUND(($R$249/($R$326-$R$308)*$R$329),0))</f>
        <v>0</v>
      </c>
      <c r="R41" s="560">
        <f>IF($S$326=0,0,+$S$249+ROUND(($S$249/($S$326-$S$308)*$S$329),0))</f>
        <v>0</v>
      </c>
      <c r="S41" s="560">
        <f>IF($T$326=0,0,+$T$249+ROUND(($T$249/($T$326-$T$308)*$T$329),0))</f>
        <v>0</v>
      </c>
      <c r="T41" s="560">
        <f>IF($U$326=0,0,+$U$249+ROUND(($U$249/($U$326-$U$308)*$U$329),0))</f>
        <v>0</v>
      </c>
      <c r="U41" s="560">
        <f t="shared" si="22"/>
        <v>0</v>
      </c>
      <c r="V41" s="558">
        <f>$P$41+$K$41+$U$41</f>
        <v>0</v>
      </c>
      <c r="W41" s="558">
        <f>IF($B$372=0,0,$V$41/$B$372)</f>
        <v>0</v>
      </c>
      <c r="X41" s="558">
        <f>$B$372</f>
        <v>0</v>
      </c>
      <c r="Y41" s="562">
        <f>$C$372</f>
        <v>0</v>
      </c>
      <c r="Z41" s="562">
        <f>IF($K$41&gt;0,+$K$41/$Y$41,0)</f>
        <v>0</v>
      </c>
      <c r="AA41" s="562">
        <f>IF(($P$41+$U$41)&gt;0,+($P$41+$U$41)/$Y$41,0)</f>
        <v>0</v>
      </c>
      <c r="AB41" s="562">
        <f>IF($V$41&gt;0,+$V$41/$Y$41,0)</f>
        <v>0</v>
      </c>
      <c r="AC41" s="131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</row>
    <row r="42" spans="1:40">
      <c r="A42" s="131" t="s">
        <v>5</v>
      </c>
      <c r="B42" s="560">
        <v>0</v>
      </c>
      <c r="C42" s="560">
        <v>0</v>
      </c>
      <c r="D42" s="560">
        <v>0</v>
      </c>
      <c r="E42" s="560">
        <v>0</v>
      </c>
      <c r="F42" s="560">
        <v>0</v>
      </c>
      <c r="G42" s="560">
        <v>0</v>
      </c>
      <c r="H42" s="560">
        <f t="shared" si="19"/>
        <v>0</v>
      </c>
      <c r="I42" s="560">
        <v>0</v>
      </c>
      <c r="J42" s="560">
        <v>0</v>
      </c>
      <c r="K42" s="558">
        <f t="shared" si="20"/>
        <v>0</v>
      </c>
      <c r="L42" s="561">
        <f>IF($E$326=0,0,+$E$250+ROUND(($E$250/($E$326-$E$308)*$E$329),0))</f>
        <v>0</v>
      </c>
      <c r="M42" s="561">
        <f>IF($M$326=0,0,+$M$250+ROUND(($M$250/($M$326-$M$308)*$M$329),0))</f>
        <v>0</v>
      </c>
      <c r="N42" s="561">
        <f>IF($N$326=0,0,+$N$250+ROUND(($N$250/($N$326-$N$308)*$N$329),0))</f>
        <v>0</v>
      </c>
      <c r="O42" s="561">
        <f>IF($O$326=0,0,+$O$250+ROUND(($O$250/($O$326-$O$308)*$O$329),0))</f>
        <v>0</v>
      </c>
      <c r="P42" s="561">
        <f t="shared" si="21"/>
        <v>0</v>
      </c>
      <c r="Q42" s="560">
        <f>IF($R$326=0,0,+$R$250+ROUND(($R$250/($R$326-$R$308)*$R$329),0))</f>
        <v>0</v>
      </c>
      <c r="R42" s="560">
        <f>IF($S$326=0,0,+$S$250+ROUND(($S$250/($S$326-$S$308)*$S$329),0))</f>
        <v>0</v>
      </c>
      <c r="S42" s="560">
        <f>IF($T$326=0,0,+$T$250+ROUND(($T$250/($T$326-$T$308)*$T$329),0))</f>
        <v>0</v>
      </c>
      <c r="T42" s="560">
        <f>IF($U$326=0,0,+$U$250+ROUND(($U$250/($U$326-$U$308)*$U$329),0))</f>
        <v>0</v>
      </c>
      <c r="U42" s="560">
        <f t="shared" si="22"/>
        <v>0</v>
      </c>
      <c r="V42" s="558">
        <f>$P$42+$K$42+$U$42</f>
        <v>0</v>
      </c>
      <c r="W42" s="558">
        <f>IF($B$373=0,0,$V$42/$B$373)</f>
        <v>0</v>
      </c>
      <c r="X42" s="558">
        <f>$B$373</f>
        <v>0</v>
      </c>
      <c r="Y42" s="562">
        <f>$C$373</f>
        <v>0</v>
      </c>
      <c r="Z42" s="562">
        <f>IF($K$42&gt;0,+$K$42/$Y$42,0)</f>
        <v>0</v>
      </c>
      <c r="AA42" s="562">
        <f>IF(($P$42+$U$42)&gt;0,+($P$42+$U$42)/$Y$42,0)</f>
        <v>0</v>
      </c>
      <c r="AB42" s="562">
        <f>IF($V$42&gt;0,+$V$42/$Y$42,0)</f>
        <v>0</v>
      </c>
      <c r="AC42" s="131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</row>
    <row r="43" spans="1:40">
      <c r="A43" s="131" t="s">
        <v>6</v>
      </c>
      <c r="B43" s="560">
        <v>0</v>
      </c>
      <c r="C43" s="560">
        <v>0</v>
      </c>
      <c r="D43" s="560">
        <v>0</v>
      </c>
      <c r="E43" s="560">
        <v>0</v>
      </c>
      <c r="F43" s="560">
        <v>0</v>
      </c>
      <c r="G43" s="560">
        <v>0</v>
      </c>
      <c r="H43" s="560">
        <f t="shared" si="19"/>
        <v>0</v>
      </c>
      <c r="I43" s="560">
        <v>0</v>
      </c>
      <c r="J43" s="560">
        <v>0</v>
      </c>
      <c r="K43" s="558">
        <f t="shared" si="20"/>
        <v>0</v>
      </c>
      <c r="L43" s="561">
        <f>IF($E$326=0,0,+$E$251+ROUND(($E$251/($E$326-$E$308)*$E$329),0))</f>
        <v>0</v>
      </c>
      <c r="M43" s="561">
        <f>IF($M$326=0,0,+$M$251+ROUND(($M$251/($M$326-$M$308)*$M$329),0))</f>
        <v>0</v>
      </c>
      <c r="N43" s="561">
        <f>IF($N$326=0,0,+$N$251+ROUND(($N$251/($N$326-$N$308)*$N$329),0))</f>
        <v>0</v>
      </c>
      <c r="O43" s="561">
        <f>IF($O$326=0,0,+$O$251+ROUND(($O$251/($O$326-$O$308)*$O$329),0))</f>
        <v>0</v>
      </c>
      <c r="P43" s="561">
        <f t="shared" si="21"/>
        <v>0</v>
      </c>
      <c r="Q43" s="560">
        <f>IF($R$326=0,0,+$R$251+ROUND(($R$251/($R$326-$R$308)*$R$329),0))</f>
        <v>0</v>
      </c>
      <c r="R43" s="560">
        <f>IF($S$326=0,0,+$S$251+ROUND(($S$251/($S$326-$S$308)*$S$329),0))</f>
        <v>0</v>
      </c>
      <c r="S43" s="560">
        <f>IF($T$326=0,0,+$T$251+ROUND(($T$251/($T$326-$T$308)*$T$329),0))</f>
        <v>0</v>
      </c>
      <c r="T43" s="560">
        <f>IF($U$326=0,0,+$U$251+ROUND(($U$251/($U$326-$U$308)*$U$329),0))</f>
        <v>0</v>
      </c>
      <c r="U43" s="560">
        <f t="shared" si="22"/>
        <v>0</v>
      </c>
      <c r="V43" s="558">
        <f>$P$43+$K$43+$U$43</f>
        <v>0</v>
      </c>
      <c r="W43" s="558">
        <f>IF($B$374=0,0,$V$43/$B$374)</f>
        <v>0</v>
      </c>
      <c r="X43" s="558">
        <f>$B$374</f>
        <v>0</v>
      </c>
      <c r="Y43" s="562">
        <f>$C$374</f>
        <v>0</v>
      </c>
      <c r="Z43" s="562">
        <f>IF($K$43&gt;0,+$K$43/$Y$43,0)</f>
        <v>0</v>
      </c>
      <c r="AA43" s="562">
        <f>IF(($P$43+$U$43)&gt;0,+($P$43+$U$43)/$Y$43,0)</f>
        <v>0</v>
      </c>
      <c r="AB43" s="562">
        <f>IF($V$43&gt;0,+$V$43/$Y$43,0)</f>
        <v>0</v>
      </c>
      <c r="AC43" s="131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</row>
    <row r="44" spans="1:40">
      <c r="A44" s="131" t="s">
        <v>7</v>
      </c>
      <c r="B44" s="560">
        <v>0</v>
      </c>
      <c r="C44" s="560">
        <v>0</v>
      </c>
      <c r="D44" s="560">
        <v>0</v>
      </c>
      <c r="E44" s="560">
        <v>0</v>
      </c>
      <c r="F44" s="560">
        <v>0</v>
      </c>
      <c r="G44" s="560">
        <v>0</v>
      </c>
      <c r="H44" s="560">
        <f t="shared" si="19"/>
        <v>0</v>
      </c>
      <c r="I44" s="560">
        <v>0</v>
      </c>
      <c r="J44" s="560">
        <v>0</v>
      </c>
      <c r="K44" s="558">
        <f t="shared" si="20"/>
        <v>0</v>
      </c>
      <c r="L44" s="561">
        <f>IF($E$326=0,0,+$E$252+ROUND(($E$252/($E$326-$E$308)*$E$329),0))</f>
        <v>0</v>
      </c>
      <c r="M44" s="561">
        <f>IF($M$326=0,0,+$M$252+ROUND(($M$252/($M$326-$M$308)*$M$329),0))</f>
        <v>0</v>
      </c>
      <c r="N44" s="561">
        <f>IF($N$326=0,0,+$N$252+ROUND(($N$252/($N$326-$N$308)*$N$329),0))</f>
        <v>0</v>
      </c>
      <c r="O44" s="561">
        <f>IF($O$326=0,0,+$O$252+ROUND(($O$252/($O$326-$O$308)*$O$329),0))</f>
        <v>0</v>
      </c>
      <c r="P44" s="561">
        <f t="shared" si="21"/>
        <v>0</v>
      </c>
      <c r="Q44" s="560">
        <f>IF($R$326=0,0,+$R$252+ROUND(($R$252/($R$326-$R$308)*$R$329),0))</f>
        <v>0</v>
      </c>
      <c r="R44" s="560">
        <f>IF($S$326=0,0,+$S$252+ROUND(($S$252/($S$326-$S$308)*$S$329),0))</f>
        <v>0</v>
      </c>
      <c r="S44" s="560">
        <f>IF($T$326=0,0,+$T$252+ROUND(($T$252/($T$326-$T$308)*$T$329),0))</f>
        <v>0</v>
      </c>
      <c r="T44" s="560">
        <f>IF($U$326=0,0,+$U$252+ROUND(($U$252/($U$326-$U$308)*$U$329),0))</f>
        <v>0</v>
      </c>
      <c r="U44" s="560">
        <f t="shared" si="22"/>
        <v>0</v>
      </c>
      <c r="V44" s="558">
        <f>$P$44+$K$44+$U$44</f>
        <v>0</v>
      </c>
      <c r="W44" s="558">
        <f>IF($B$375=0,0,$V$44/$B$375)</f>
        <v>0</v>
      </c>
      <c r="X44" s="558">
        <f>$B$375</f>
        <v>0</v>
      </c>
      <c r="Y44" s="562">
        <f>$C$375</f>
        <v>0</v>
      </c>
      <c r="Z44" s="562">
        <f>IF($K$44&gt;0,+$K$44/$Y$44,0)</f>
        <v>0</v>
      </c>
      <c r="AA44" s="562">
        <f>IF(($P$44+$U$44)&gt;0,+($P$44+$U$44)/$Y$44,0)</f>
        <v>0</v>
      </c>
      <c r="AB44" s="562">
        <f>IF($V$44&gt;0,+$V$44/$Y$44,0)</f>
        <v>0</v>
      </c>
      <c r="AC44" s="131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</row>
    <row r="45" spans="1:40">
      <c r="A45" s="131" t="s">
        <v>8</v>
      </c>
      <c r="B45" s="560">
        <v>0</v>
      </c>
      <c r="C45" s="560">
        <v>0</v>
      </c>
      <c r="D45" s="560">
        <v>0</v>
      </c>
      <c r="E45" s="560">
        <v>0</v>
      </c>
      <c r="F45" s="560">
        <v>0</v>
      </c>
      <c r="G45" s="560">
        <v>0</v>
      </c>
      <c r="H45" s="560">
        <f t="shared" si="19"/>
        <v>0</v>
      </c>
      <c r="I45" s="560">
        <v>0</v>
      </c>
      <c r="J45" s="560">
        <v>0</v>
      </c>
      <c r="K45" s="558">
        <f t="shared" si="20"/>
        <v>0</v>
      </c>
      <c r="L45" s="561">
        <f>IF($E$326=0,0,+$E$253+ROUND(($E$253/($E$326-$E$308)*$E$329),0))</f>
        <v>0</v>
      </c>
      <c r="M45" s="561">
        <f>IF($M$326=0,0,+$M$253+ROUND(($M$253/($M$326-$M$308)*$M$329),0))</f>
        <v>0</v>
      </c>
      <c r="N45" s="561">
        <f>IF($N$326=0,0,+$N$253+ROUND(($N$253/($N$326-$N$308)*$N$329),0))</f>
        <v>0</v>
      </c>
      <c r="O45" s="561">
        <f>IF($O$326=0,0,+$O$253+ROUND(($O$253/($O$326-$O$308)*$O$329),0))</f>
        <v>0</v>
      </c>
      <c r="P45" s="561">
        <f t="shared" si="21"/>
        <v>0</v>
      </c>
      <c r="Q45" s="560">
        <f>IF($R$326=0,0,+$R$253+ROUND(($R$253/($R$326-$R$308)*$R$329),0))</f>
        <v>0</v>
      </c>
      <c r="R45" s="560">
        <f>IF($S$326=0,0,+$S$253+ROUND(($S$253/($S$326-$S$308)*$S$329),0))</f>
        <v>0</v>
      </c>
      <c r="S45" s="560">
        <f>IF($T$326=0,0,+$T$253+ROUND(($T$253/($T$326-$T$308)*$T$329),0))</f>
        <v>0</v>
      </c>
      <c r="T45" s="560">
        <f>IF($U$326=0,0,+$U$253+ROUND(($U$253/($U$326-$U$308)*$U$329),0))</f>
        <v>0</v>
      </c>
      <c r="U45" s="560">
        <f t="shared" si="22"/>
        <v>0</v>
      </c>
      <c r="V45" s="558">
        <f>$P$45+$K$45+$U$45</f>
        <v>0</v>
      </c>
      <c r="W45" s="558">
        <f>IF($B$376=0,0,$V$45/$B$376)</f>
        <v>0</v>
      </c>
      <c r="X45" s="558">
        <f>$B$376</f>
        <v>0</v>
      </c>
      <c r="Y45" s="562">
        <f>$C$376</f>
        <v>0</v>
      </c>
      <c r="Z45" s="562">
        <f>IF($K$45&gt;0,+$K$45/$Y$45,0)</f>
        <v>0</v>
      </c>
      <c r="AA45" s="562">
        <f>IF(($P$45+$U$45)&gt;0,+($P$45+$U$45)/$Y$45,0)</f>
        <v>0</v>
      </c>
      <c r="AB45" s="562">
        <f>IF($V$45&gt;0,+$V$45/$Y$45,0)</f>
        <v>0</v>
      </c>
      <c r="AC45" s="131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</row>
    <row r="46" spans="1:40">
      <c r="A46" s="131" t="s">
        <v>9</v>
      </c>
      <c r="B46" s="560">
        <v>0</v>
      </c>
      <c r="C46" s="560">
        <v>0</v>
      </c>
      <c r="D46" s="560">
        <v>0</v>
      </c>
      <c r="E46" s="560">
        <v>0</v>
      </c>
      <c r="F46" s="560">
        <v>0</v>
      </c>
      <c r="G46" s="560">
        <v>0</v>
      </c>
      <c r="H46" s="560">
        <f t="shared" si="19"/>
        <v>0</v>
      </c>
      <c r="I46" s="560">
        <v>0</v>
      </c>
      <c r="J46" s="560">
        <v>0</v>
      </c>
      <c r="K46" s="558">
        <f t="shared" si="20"/>
        <v>0</v>
      </c>
      <c r="L46" s="561">
        <f>IF($E$326=0,0,+$E$254+ROUND(($E$254/($E$326-$E$308)*$E$329),0))</f>
        <v>0</v>
      </c>
      <c r="M46" s="561">
        <f>IF($M$326=0,0,+$M$254+ROUND(($M$254/($M$326-$M$308)*$M$329),0))</f>
        <v>0</v>
      </c>
      <c r="N46" s="561">
        <f>IF($N$326=0,0,+$N$254+ROUND(($N$254/($N$326-$N$308)*$N$329),0))</f>
        <v>0</v>
      </c>
      <c r="O46" s="561">
        <f>IF($O$326=0,0,+$O$254+ROUND(($O$254/($O$326-$O$308)*$O$329),0))</f>
        <v>0</v>
      </c>
      <c r="P46" s="561">
        <f t="shared" si="21"/>
        <v>0</v>
      </c>
      <c r="Q46" s="560">
        <f>IF($R$326=0,0,+$R$254+ROUND(($R$254/($R$326-$R$308)*$R$329),0))</f>
        <v>0</v>
      </c>
      <c r="R46" s="560">
        <f>IF($S$326=0,0,+$S$254+ROUND(($S$254/($S$326-$S$308)*$S$329),0))</f>
        <v>0</v>
      </c>
      <c r="S46" s="560">
        <f>IF($T$326=0,0,+$T$254+ROUND(($T$254/($T$326-$T$308)*$T$329),0))</f>
        <v>0</v>
      </c>
      <c r="T46" s="560">
        <f>IF($U$326=0,0,+$U$254+ROUND(($U$254/($U$326-$U$308)*$U$329),0))</f>
        <v>0</v>
      </c>
      <c r="U46" s="560">
        <f t="shared" si="22"/>
        <v>0</v>
      </c>
      <c r="V46" s="558">
        <f>$P$46+$K$46+$U$46</f>
        <v>0</v>
      </c>
      <c r="W46" s="558">
        <f>IF($B$377=0,0,$V$46/$B$377)</f>
        <v>0</v>
      </c>
      <c r="X46" s="558">
        <f>$B$377</f>
        <v>0</v>
      </c>
      <c r="Y46" s="562">
        <f>$C$377</f>
        <v>0</v>
      </c>
      <c r="Z46" s="562">
        <f>IF($K$46&gt;0,+$K$46/$Y$46,0)</f>
        <v>0</v>
      </c>
      <c r="AA46" s="562">
        <f>IF(($P$46+$U$46)&gt;0,+($P$46+$U$46)/$Y$46,0)</f>
        <v>0</v>
      </c>
      <c r="AB46" s="562">
        <f>IF($V$46&gt;0,+$V$46/$Y$46,0)</f>
        <v>0</v>
      </c>
      <c r="AC46" s="131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</row>
    <row r="47" spans="1:40">
      <c r="A47" s="131" t="s">
        <v>10</v>
      </c>
      <c r="B47" s="560">
        <v>0</v>
      </c>
      <c r="C47" s="560">
        <v>0</v>
      </c>
      <c r="D47" s="560">
        <v>0</v>
      </c>
      <c r="E47" s="560">
        <v>0</v>
      </c>
      <c r="F47" s="560">
        <v>0</v>
      </c>
      <c r="G47" s="560">
        <v>0</v>
      </c>
      <c r="H47" s="560">
        <f t="shared" si="19"/>
        <v>0</v>
      </c>
      <c r="I47" s="560">
        <v>0</v>
      </c>
      <c r="J47" s="560">
        <v>0</v>
      </c>
      <c r="K47" s="558">
        <f t="shared" si="20"/>
        <v>0</v>
      </c>
      <c r="L47" s="561">
        <f>IF($E$326=0,0,+$E$255+ROUND(($E$255/($E$326-$E$308)*$E$329),0))</f>
        <v>0</v>
      </c>
      <c r="M47" s="561">
        <f>IF($M$326=0,0,+$M$255+ROUND(($M$255/($M$326-$M$308)*$M$329),0))</f>
        <v>0</v>
      </c>
      <c r="N47" s="561">
        <f>IF($N$326=0,0,+$N$255+ROUND(($N$255/($N$326-$N$308)*$N$329),0))</f>
        <v>0</v>
      </c>
      <c r="O47" s="561">
        <f>IF($O$326=0,0,+$O$255+ROUND(($O$255/($O$326-$O$308)*$O$329),0))</f>
        <v>0</v>
      </c>
      <c r="P47" s="561">
        <f t="shared" si="21"/>
        <v>0</v>
      </c>
      <c r="Q47" s="560">
        <f>IF($R$326=0,0,+$R$255+ROUND(($R$255/($R$326-$R$308)*$R$329),0))</f>
        <v>0</v>
      </c>
      <c r="R47" s="560">
        <f>IF($S$326=0,0,+$S$255+ROUND(($S$255/($S$326-$S$308)*$S$329),0))</f>
        <v>0</v>
      </c>
      <c r="S47" s="560">
        <f>IF($T$326=0,0,+$T$255+ROUND(($T$255/($T$326-$T$308)*$T$329),0))</f>
        <v>0</v>
      </c>
      <c r="T47" s="560">
        <f>IF($U$326=0,0,+$U$255+ROUND(($U$255/($U$326-$U$308)*$U$329),0))</f>
        <v>0</v>
      </c>
      <c r="U47" s="560">
        <f t="shared" si="22"/>
        <v>0</v>
      </c>
      <c r="V47" s="558">
        <f>$P$47+$K$47+$U$47</f>
        <v>0</v>
      </c>
      <c r="W47" s="558">
        <f>IF($B$378=0,0,$V$47/$B$378)</f>
        <v>0</v>
      </c>
      <c r="X47" s="558">
        <f>$B$378</f>
        <v>0</v>
      </c>
      <c r="Y47" s="562">
        <f>$C$378</f>
        <v>0</v>
      </c>
      <c r="Z47" s="562">
        <f>IF($K$47&gt;0,+$K$47/$Y$47,0)</f>
        <v>0</v>
      </c>
      <c r="AA47" s="562">
        <f>IF(($P$47+$U$47)&gt;0,+($P$47+$U$47)/$Y$47,0)</f>
        <v>0</v>
      </c>
      <c r="AB47" s="562">
        <f>IF($V$47&gt;0,+$V$47/$Y$47,0)</f>
        <v>0</v>
      </c>
      <c r="AC47" s="131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</row>
    <row r="48" spans="1:40">
      <c r="A48" s="131" t="s">
        <v>11</v>
      </c>
      <c r="B48" s="560">
        <v>0</v>
      </c>
      <c r="C48" s="560">
        <v>0</v>
      </c>
      <c r="D48" s="560">
        <v>0</v>
      </c>
      <c r="E48" s="560">
        <v>0</v>
      </c>
      <c r="F48" s="560">
        <v>0</v>
      </c>
      <c r="G48" s="560">
        <v>0</v>
      </c>
      <c r="H48" s="560">
        <f t="shared" si="19"/>
        <v>0</v>
      </c>
      <c r="I48" s="560">
        <v>0</v>
      </c>
      <c r="J48" s="560">
        <v>0</v>
      </c>
      <c r="K48" s="558">
        <f t="shared" si="20"/>
        <v>0</v>
      </c>
      <c r="L48" s="561">
        <f>IF($E$326=0,0,+$E$256+ROUND(($E$256/($E$326-$E$308)*$E$329),0))</f>
        <v>0</v>
      </c>
      <c r="M48" s="561">
        <f>IF($M$326=0,0,+$M$256+ROUND(($M$256/($M$326-$M$308)*$M$329),0))</f>
        <v>0</v>
      </c>
      <c r="N48" s="561">
        <f>IF($N$326=0,0,+$N$256+ROUND(($N$256/($N$326-$N$308)*$N$329),0))</f>
        <v>0</v>
      </c>
      <c r="O48" s="561">
        <f>IF($O$326=0,0,+$O$256+ROUND(($O$256/($O$326-$O$308)*$O$329),0))</f>
        <v>0</v>
      </c>
      <c r="P48" s="561">
        <f t="shared" si="21"/>
        <v>0</v>
      </c>
      <c r="Q48" s="560">
        <f>IF($R$326=0,0,+$R$256+ROUND(($R$256/($R$326-$R$308)*$R$329),0))</f>
        <v>0</v>
      </c>
      <c r="R48" s="560">
        <f>IF($S$326=0,0,+$S$256+ROUND(($S$256/($S$326-$S$308)*$S$329),0))</f>
        <v>0</v>
      </c>
      <c r="S48" s="560">
        <f>IF($T$326=0,0,+$T$256+ROUND(($T$256/($T$326-$T$308)*$T$329),0))</f>
        <v>0</v>
      </c>
      <c r="T48" s="560">
        <f>IF($U$326=0,0,+$U$256+ROUND(($U$256/($U$326-$U$308)*$U$329),0))</f>
        <v>0</v>
      </c>
      <c r="U48" s="560">
        <f t="shared" si="22"/>
        <v>0</v>
      </c>
      <c r="V48" s="558">
        <f>$P$48+$K$48+$U$48</f>
        <v>0</v>
      </c>
      <c r="W48" s="558">
        <f>IF($B$379=0,0,$V$48/$B$379)</f>
        <v>0</v>
      </c>
      <c r="X48" s="558">
        <f>$B$379</f>
        <v>0</v>
      </c>
      <c r="Y48" s="562">
        <f>$C$379</f>
        <v>0</v>
      </c>
      <c r="Z48" s="562">
        <f>IF($K$48&gt;0,+$K$48/$Y$48,0)</f>
        <v>0</v>
      </c>
      <c r="AA48" s="562">
        <f>IF(($P$48+$U$48)&gt;0,+($P$48+$U$48)/$Y$48,0)</f>
        <v>0</v>
      </c>
      <c r="AB48" s="562">
        <f>IF($V$48&gt;0,+$V$48/$Y$48,0)</f>
        <v>0</v>
      </c>
      <c r="AC48" s="131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</row>
    <row r="49" spans="1:40">
      <c r="A49" s="131" t="s">
        <v>12</v>
      </c>
      <c r="B49" s="560">
        <v>0</v>
      </c>
      <c r="C49" s="560">
        <v>0</v>
      </c>
      <c r="D49" s="560">
        <v>0</v>
      </c>
      <c r="E49" s="560">
        <v>0</v>
      </c>
      <c r="F49" s="560">
        <v>0</v>
      </c>
      <c r="G49" s="560">
        <v>0</v>
      </c>
      <c r="H49" s="560">
        <f t="shared" si="19"/>
        <v>0</v>
      </c>
      <c r="I49" s="560">
        <v>0</v>
      </c>
      <c r="J49" s="560">
        <v>0</v>
      </c>
      <c r="K49" s="558">
        <f t="shared" si="20"/>
        <v>0</v>
      </c>
      <c r="L49" s="561">
        <f>IF($E$326=0,0,+$E$257+ROUND(($E$257/($E$326-$E$308)*$E$329),0))</f>
        <v>0</v>
      </c>
      <c r="M49" s="561">
        <f>IF($M$326=0,0,+$M$257+ROUND(($M$257/($M$326-$M$308)*$M$329),0))</f>
        <v>0</v>
      </c>
      <c r="N49" s="561">
        <f>IF($N$326=0,0,+$N$257+ROUND(($N$257/($N$326-$N$308)*$N$329),0))</f>
        <v>0</v>
      </c>
      <c r="O49" s="561">
        <f>IF($O$326=0,0,+$O$257+ROUND(($O$257/($O$326-$O$308)*$O$329),0))</f>
        <v>0</v>
      </c>
      <c r="P49" s="561">
        <f t="shared" si="21"/>
        <v>0</v>
      </c>
      <c r="Q49" s="560">
        <f>IF($R$326=0,0,+$R$257+ROUND(($R$257/($R$326-$R$308)*$R$329),0))</f>
        <v>0</v>
      </c>
      <c r="R49" s="560">
        <f>IF($S$326=0,0,+$S$257+ROUND(($S$257/($S$326-$S$308)*$S$329),0))</f>
        <v>0</v>
      </c>
      <c r="S49" s="560">
        <f>IF($T$326=0,0,+$T$257+ROUND(($T$257/($T$326-$T$308)*$T$329),0))</f>
        <v>0</v>
      </c>
      <c r="T49" s="560">
        <f>IF($U$326=0,0,+$U$257+ROUND(($U$257/($U$326-$U$308)*$U$329),0))</f>
        <v>0</v>
      </c>
      <c r="U49" s="560">
        <f t="shared" si="22"/>
        <v>0</v>
      </c>
      <c r="V49" s="558">
        <f>$P$49+$K$49+$U$49</f>
        <v>0</v>
      </c>
      <c r="W49" s="558">
        <f>IF($B$380=0,0,$V$49/$B$380)</f>
        <v>0</v>
      </c>
      <c r="X49" s="558">
        <f>$B$380</f>
        <v>0</v>
      </c>
      <c r="Y49" s="562">
        <f>$C$380</f>
        <v>0</v>
      </c>
      <c r="Z49" s="562">
        <f>IF($K$49&gt;0,+$K$49/$Y$49,0)</f>
        <v>0</v>
      </c>
      <c r="AA49" s="562">
        <f>IF(($P$49+$U$49)&gt;0,+($P$49+$U$49)/$Y$49,0)</f>
        <v>0</v>
      </c>
      <c r="AB49" s="562">
        <f>IF($V$49&gt;0,+$V$49/$Y$49,0)</f>
        <v>0</v>
      </c>
      <c r="AC49" s="131"/>
      <c r="AD49" s="199"/>
      <c r="AE49" s="199"/>
      <c r="AF49" s="199"/>
      <c r="AG49" s="199"/>
      <c r="AH49" s="199"/>
      <c r="AI49" s="199"/>
      <c r="AJ49" s="199"/>
      <c r="AK49" s="199"/>
      <c r="AL49" s="199"/>
      <c r="AM49" s="199"/>
      <c r="AN49" s="199"/>
    </row>
    <row r="50" spans="1:40">
      <c r="A50" s="131" t="s">
        <v>13</v>
      </c>
      <c r="B50" s="560">
        <v>0</v>
      </c>
      <c r="C50" s="560">
        <v>0</v>
      </c>
      <c r="D50" s="560">
        <v>0</v>
      </c>
      <c r="E50" s="560">
        <v>0</v>
      </c>
      <c r="F50" s="560">
        <v>0</v>
      </c>
      <c r="G50" s="560">
        <v>0</v>
      </c>
      <c r="H50" s="560">
        <f t="shared" si="19"/>
        <v>0</v>
      </c>
      <c r="I50" s="560">
        <v>0</v>
      </c>
      <c r="J50" s="560">
        <v>0</v>
      </c>
      <c r="K50" s="558">
        <f t="shared" si="20"/>
        <v>0</v>
      </c>
      <c r="L50" s="561">
        <f>IF($E$326=0,0,+$E$258+ROUND(($E$258/($E$326-$E$308)*$E$329),0))</f>
        <v>0</v>
      </c>
      <c r="M50" s="561">
        <f>IF($M$326=0,0,+$M$258+ROUND(($M$258/($M$326-$M$308)*$M$329),0))</f>
        <v>0</v>
      </c>
      <c r="N50" s="561">
        <f>IF($N$326=0,0,+$N$258+ROUND(($N$258/($N$326-$N$308)*$N$329),0))</f>
        <v>0</v>
      </c>
      <c r="O50" s="561">
        <f>IF($O$326=0,0,+$O$258+ROUND(($O$258/($O$326-$O$308)*$O$329),0))</f>
        <v>0</v>
      </c>
      <c r="P50" s="561">
        <f t="shared" si="21"/>
        <v>0</v>
      </c>
      <c r="Q50" s="560">
        <f>IF($R$326=0,0,+$R$258+ROUND(($R$258/($R$326-$R$308)*$R$329),0))</f>
        <v>0</v>
      </c>
      <c r="R50" s="560">
        <f>IF($S$326=0,0,+$S$258+ROUND(($S$258/($S$326-$S$308)*$S$329),0))</f>
        <v>0</v>
      </c>
      <c r="S50" s="560">
        <f>IF($T$326=0,0,+$T$258+ROUND(($T$258/($T$326-$T$308)*$T$329),0))</f>
        <v>0</v>
      </c>
      <c r="T50" s="560">
        <f>IF($U$326=0,0,+$U$258+ROUND(($U$258/($U$326-$U$308)*$U$329),0))</f>
        <v>0</v>
      </c>
      <c r="U50" s="560">
        <f t="shared" si="22"/>
        <v>0</v>
      </c>
      <c r="V50" s="558">
        <f>$P$50+$K$50+$U$50</f>
        <v>0</v>
      </c>
      <c r="W50" s="558">
        <f>IF($B$381=0,0,$V$50/$B$381)</f>
        <v>0</v>
      </c>
      <c r="X50" s="558">
        <f>$B$381</f>
        <v>0</v>
      </c>
      <c r="Y50" s="562">
        <f>$C$381</f>
        <v>0</v>
      </c>
      <c r="Z50" s="562">
        <f>IF($K$50&gt;0,+$K$50/$Y$50,0)</f>
        <v>0</v>
      </c>
      <c r="AA50" s="562">
        <f>IF(($P$50+$U$50)&gt;0,+($P$50+$U$50)/$Y$50,0)</f>
        <v>0</v>
      </c>
      <c r="AB50" s="562">
        <f>IF($V$50&gt;0,+$V$50/$Y$50,0)</f>
        <v>0</v>
      </c>
      <c r="AC50" s="131"/>
      <c r="AD50" s="199"/>
      <c r="AE50" s="199"/>
      <c r="AF50" s="199"/>
      <c r="AG50" s="199"/>
      <c r="AH50" s="199"/>
      <c r="AI50" s="199"/>
      <c r="AJ50" s="199"/>
      <c r="AK50" s="199"/>
      <c r="AL50" s="199"/>
      <c r="AM50" s="199"/>
      <c r="AN50" s="199"/>
    </row>
    <row r="51" spans="1:40">
      <c r="A51" s="131" t="s">
        <v>14</v>
      </c>
      <c r="B51" s="560">
        <v>0</v>
      </c>
      <c r="C51" s="560">
        <v>0</v>
      </c>
      <c r="D51" s="560">
        <v>0</v>
      </c>
      <c r="E51" s="560">
        <v>0</v>
      </c>
      <c r="F51" s="560">
        <v>0</v>
      </c>
      <c r="G51" s="560">
        <v>0</v>
      </c>
      <c r="H51" s="560">
        <f t="shared" si="19"/>
        <v>0</v>
      </c>
      <c r="I51" s="560">
        <v>0</v>
      </c>
      <c r="J51" s="560">
        <v>0</v>
      </c>
      <c r="K51" s="558">
        <f t="shared" si="20"/>
        <v>0</v>
      </c>
      <c r="L51" s="561">
        <f>IF($E$326=0,0,+$E$259+ROUND(($E$259/($E$326-$E$308)*$E$329),0))</f>
        <v>0</v>
      </c>
      <c r="M51" s="561">
        <f>IF($M$326=0,0,+$M$259+ROUND(($M$259/($M$326-$M$308)*$M$329),0))</f>
        <v>0</v>
      </c>
      <c r="N51" s="561">
        <f>IF($N$326=0,0,+$N$259+ROUND(($N$259/($N$326-$N$308)*$N$329),0))</f>
        <v>0</v>
      </c>
      <c r="O51" s="561">
        <f>IF($O$326=0,0,+$O$259+ROUND(($O$259/($O$326-$O$308)*$O$329),0))</f>
        <v>0</v>
      </c>
      <c r="P51" s="561">
        <f t="shared" si="21"/>
        <v>0</v>
      </c>
      <c r="Q51" s="560">
        <f>IF($R$326=0,0,+$R$259+ROUND(($R$259/($R$326-$R$308)*$R$329),0))</f>
        <v>0</v>
      </c>
      <c r="R51" s="560">
        <f>IF($S$326=0,0,+$S$259+ROUND(($S$259/($S$326-$S$308)*$S$329),0))</f>
        <v>0</v>
      </c>
      <c r="S51" s="560">
        <f>IF($T$326=0,0,+$T$259+ROUND(($T$259/($T$326-$T$308)*$T$329),0))</f>
        <v>0</v>
      </c>
      <c r="T51" s="560">
        <f>IF($U$326=0,0,+$U$259+ROUND(($U$259/($U$326-$U$308)*$U$329),0))</f>
        <v>0</v>
      </c>
      <c r="U51" s="560">
        <f t="shared" si="22"/>
        <v>0</v>
      </c>
      <c r="V51" s="558">
        <f>$P$51+$K$51+$U$51</f>
        <v>0</v>
      </c>
      <c r="W51" s="558">
        <f>IF($B$382=0,0,$V$51/$B$382)</f>
        <v>0</v>
      </c>
      <c r="X51" s="558">
        <f>$B$382</f>
        <v>0</v>
      </c>
      <c r="Y51" s="562">
        <f>$C$382</f>
        <v>0</v>
      </c>
      <c r="Z51" s="562">
        <f>IF($K$51&gt;0,+$K$51/$Y$51,0)</f>
        <v>0</v>
      </c>
      <c r="AA51" s="562">
        <f>IF(($P$51+$U$51)&gt;0,+($P$51+$U$51)/$Y$51,0)</f>
        <v>0</v>
      </c>
      <c r="AB51" s="562">
        <f>IF($V$51&gt;0,+$V$51/$Y$51,0)</f>
        <v>0</v>
      </c>
      <c r="AC51" s="131"/>
      <c r="AD51" s="199"/>
      <c r="AE51" s="199"/>
      <c r="AF51" s="199"/>
      <c r="AG51" s="199"/>
      <c r="AH51" s="199"/>
      <c r="AI51" s="199"/>
      <c r="AJ51" s="199"/>
      <c r="AK51" s="199"/>
      <c r="AL51" s="199"/>
      <c r="AM51" s="199"/>
      <c r="AN51" s="199"/>
    </row>
    <row r="52" spans="1:40">
      <c r="A52" s="131" t="s">
        <v>15</v>
      </c>
      <c r="B52" s="560">
        <v>0</v>
      </c>
      <c r="C52" s="560">
        <v>0</v>
      </c>
      <c r="D52" s="560">
        <v>0</v>
      </c>
      <c r="E52" s="560">
        <v>0</v>
      </c>
      <c r="F52" s="560">
        <v>0</v>
      </c>
      <c r="G52" s="560">
        <v>0</v>
      </c>
      <c r="H52" s="560">
        <f t="shared" si="19"/>
        <v>0</v>
      </c>
      <c r="I52" s="560">
        <v>0</v>
      </c>
      <c r="J52" s="560">
        <v>0</v>
      </c>
      <c r="K52" s="558">
        <f t="shared" si="20"/>
        <v>0</v>
      </c>
      <c r="L52" s="561">
        <f>IF($E$326=0,0,+$E$260+ROUND(($E$260/($E$326-$E$308)*$E$329),0))</f>
        <v>0</v>
      </c>
      <c r="M52" s="561">
        <f>IF($M$326=0,0,+$M$260+ROUND(($M$260/($M$326-$M$308)*$M$329),0))</f>
        <v>0</v>
      </c>
      <c r="N52" s="561">
        <f>IF($N$326=0,0,+$N$260+ROUND(($N$260/($N$326-$N$308)*$N$329),0))</f>
        <v>0</v>
      </c>
      <c r="O52" s="561">
        <f>IF($O$326=0,0,+$O$260+ROUND(($O$260/($O$326-$O$308)*$O$329),0))</f>
        <v>0</v>
      </c>
      <c r="P52" s="561">
        <f t="shared" si="21"/>
        <v>0</v>
      </c>
      <c r="Q52" s="560">
        <f>IF($R$326=0,0,+$R$260+ROUND(($R$260/($R$326-$R$308)*$R$329),0))</f>
        <v>0</v>
      </c>
      <c r="R52" s="560">
        <f>IF($S$326=0,0,+$S$260+ROUND(($S$260/($S$326-$S$308)*$S$329),0))</f>
        <v>0</v>
      </c>
      <c r="S52" s="560">
        <f>IF($T$326=0,0,+$T$260+ROUND(($T$260/($T$326-$T$308)*$T$329),0))</f>
        <v>0</v>
      </c>
      <c r="T52" s="560">
        <f>IF($U$326=0,0,+$U$260+ROUND(($U$260/($U$326-$U$308)*$U$329),0))</f>
        <v>0</v>
      </c>
      <c r="U52" s="560">
        <f t="shared" si="22"/>
        <v>0</v>
      </c>
      <c r="V52" s="558">
        <f>$P$52+$K$52+$U$52</f>
        <v>0</v>
      </c>
      <c r="W52" s="558">
        <f>IF($B$383=0,0,$V$52/$B$383)</f>
        <v>0</v>
      </c>
      <c r="X52" s="558">
        <f>$B$383</f>
        <v>0</v>
      </c>
      <c r="Y52" s="562">
        <f>$C$383</f>
        <v>0</v>
      </c>
      <c r="Z52" s="562">
        <f>IF($K$52&gt;0,+$K$52/$Y$52,0)</f>
        <v>0</v>
      </c>
      <c r="AA52" s="562">
        <f>IF(($P$52+$U$52)&gt;0,+($P$52+$U$52)/$Y$52,0)</f>
        <v>0</v>
      </c>
      <c r="AB52" s="562">
        <f>IF($V$52&gt;0,+$V$52/$Y$52,0)</f>
        <v>0</v>
      </c>
      <c r="AC52" s="131"/>
      <c r="AD52" s="199"/>
      <c r="AE52" s="199"/>
      <c r="AF52" s="199"/>
      <c r="AG52" s="199"/>
      <c r="AH52" s="199"/>
      <c r="AI52" s="199"/>
      <c r="AJ52" s="199"/>
      <c r="AK52" s="199"/>
      <c r="AL52" s="199"/>
      <c r="AM52" s="199"/>
      <c r="AN52" s="199"/>
    </row>
    <row r="53" spans="1:40">
      <c r="A53" s="131" t="s">
        <v>16</v>
      </c>
      <c r="B53" s="560">
        <v>0</v>
      </c>
      <c r="C53" s="560">
        <v>0</v>
      </c>
      <c r="D53" s="560">
        <v>0</v>
      </c>
      <c r="E53" s="560">
        <v>0</v>
      </c>
      <c r="F53" s="560">
        <v>0</v>
      </c>
      <c r="G53" s="560">
        <v>0</v>
      </c>
      <c r="H53" s="560">
        <f t="shared" si="19"/>
        <v>0</v>
      </c>
      <c r="I53" s="560">
        <v>0</v>
      </c>
      <c r="J53" s="560">
        <v>0</v>
      </c>
      <c r="K53" s="558">
        <f t="shared" si="20"/>
        <v>0</v>
      </c>
      <c r="L53" s="561">
        <f>IF($E$326=0,0,+$E$261+ROUND(($E$261/($E$326-$E$308)*$E$329),0))</f>
        <v>0</v>
      </c>
      <c r="M53" s="561">
        <f>IF($M$326=0,0,+$M$261+ROUND(($M$261/($M$326-$M$308)*$M$329),0))</f>
        <v>0</v>
      </c>
      <c r="N53" s="561">
        <f>IF($N$326=0,0,+$N$261+ROUND(($N$261/($N$326-$N$308)*$N$329),0))</f>
        <v>0</v>
      </c>
      <c r="O53" s="561">
        <f>IF($O$326=0,0,+$O$261+ROUND(($O$261/($O$326-$O$308)*$O$329),0))</f>
        <v>0</v>
      </c>
      <c r="P53" s="561">
        <f t="shared" si="21"/>
        <v>0</v>
      </c>
      <c r="Q53" s="560">
        <f>IF($R$326=0,0,+$R$261+ROUND(($R$261/($R$326-$R$308)*$R$329),0))</f>
        <v>0</v>
      </c>
      <c r="R53" s="560">
        <f>IF($S$326=0,0,+$S$261+ROUND(($S$261/($S$326-$S$308)*$S$329),0))</f>
        <v>0</v>
      </c>
      <c r="S53" s="560">
        <f>IF($T$326=0,0,+$T$261+ROUND(($T$261/($T$326-$T$308)*$T$329),0))</f>
        <v>0</v>
      </c>
      <c r="T53" s="560">
        <f>IF($U$326=0,0,+$U$261+ROUND(($U$261/($U$326-$U$308)*$U$329),0))</f>
        <v>0</v>
      </c>
      <c r="U53" s="560">
        <f t="shared" si="22"/>
        <v>0</v>
      </c>
      <c r="V53" s="558">
        <f>$P$53+$K$53+$U$53</f>
        <v>0</v>
      </c>
      <c r="W53" s="558">
        <f>IF($B$384=0,0,$V$53/$B$384)</f>
        <v>0</v>
      </c>
      <c r="X53" s="558">
        <f>$B$384</f>
        <v>0</v>
      </c>
      <c r="Y53" s="562">
        <f>$C$384</f>
        <v>0</v>
      </c>
      <c r="Z53" s="562">
        <f>IF($K$53&gt;0,+$K$53/$Y$53,0)</f>
        <v>0</v>
      </c>
      <c r="AA53" s="562">
        <f>IF(($P$53+$U$53)&gt;0,+($P$53+$U$53)/$Y$53,0)</f>
        <v>0</v>
      </c>
      <c r="AB53" s="562">
        <f>IF($V$53&gt;0,+$V$53/$Y$53,0)</f>
        <v>0</v>
      </c>
      <c r="AC53" s="131"/>
      <c r="AD53" s="199"/>
      <c r="AE53" s="199"/>
      <c r="AF53" s="199"/>
      <c r="AG53" s="199"/>
      <c r="AH53" s="199"/>
      <c r="AI53" s="199"/>
      <c r="AJ53" s="199"/>
      <c r="AK53" s="199"/>
      <c r="AL53" s="199"/>
      <c r="AM53" s="199"/>
      <c r="AN53" s="199"/>
    </row>
    <row r="54" spans="1:40">
      <c r="A54" s="131" t="s">
        <v>17</v>
      </c>
      <c r="B54" s="560">
        <v>0</v>
      </c>
      <c r="C54" s="560">
        <v>0</v>
      </c>
      <c r="D54" s="560">
        <v>0</v>
      </c>
      <c r="E54" s="560">
        <v>0</v>
      </c>
      <c r="F54" s="560">
        <v>0</v>
      </c>
      <c r="G54" s="560">
        <v>0</v>
      </c>
      <c r="H54" s="560">
        <f t="shared" si="19"/>
        <v>0</v>
      </c>
      <c r="I54" s="560">
        <v>0</v>
      </c>
      <c r="J54" s="560">
        <v>0</v>
      </c>
      <c r="K54" s="558">
        <f t="shared" si="20"/>
        <v>0</v>
      </c>
      <c r="L54" s="561">
        <f>IF($E$326=0,0,+$E$262+ROUND(($E$262/($E$326-$E$308)*$E$329),0))</f>
        <v>0</v>
      </c>
      <c r="M54" s="561">
        <f>IF($M$326=0,0,+$M$262+ROUND(($M$262/($M$326-$M$308)*$M$329),0))</f>
        <v>0</v>
      </c>
      <c r="N54" s="561">
        <f>IF($N$326=0,0,+$N$262+ROUND(($N$262/($N$326-$N$308)*$N$329),0))</f>
        <v>0</v>
      </c>
      <c r="O54" s="561">
        <f>IF($O$326=0,0,+$O$262+ROUND(($O$262/($O$326-$O$308)*$O$329),0))</f>
        <v>0</v>
      </c>
      <c r="P54" s="561">
        <f t="shared" si="21"/>
        <v>0</v>
      </c>
      <c r="Q54" s="560">
        <f>IF($R$326=0,0,+$R$262+ROUND(($R$262/($R$326-$R$308)*$R$329),0))</f>
        <v>0</v>
      </c>
      <c r="R54" s="560">
        <f>IF($S$326=0,0,+$S$262+ROUND(($S$262/($S$326-$S$308)*$S$329),0))</f>
        <v>0</v>
      </c>
      <c r="S54" s="560">
        <f>IF($T$326=0,0,+$T$262+ROUND(($T$262/($T$326-$T$308)*$T$329),0))</f>
        <v>0</v>
      </c>
      <c r="T54" s="560">
        <f>IF($U$326=0,0,+$U$262+ROUND(($U$262/($U$326-$U$308)*$U$329),0))</f>
        <v>0</v>
      </c>
      <c r="U54" s="560">
        <f t="shared" si="22"/>
        <v>0</v>
      </c>
      <c r="V54" s="558">
        <f>$P$54+$K$54+$U$54</f>
        <v>0</v>
      </c>
      <c r="W54" s="558">
        <f>IF($B$385=0,0,$V$54/$B$385)</f>
        <v>0</v>
      </c>
      <c r="X54" s="558">
        <f>$B$385</f>
        <v>0</v>
      </c>
      <c r="Y54" s="562">
        <f>$C$385</f>
        <v>0</v>
      </c>
      <c r="Z54" s="562">
        <f>IF($K$54&gt;0,+$K$54/$Y$54,0)</f>
        <v>0</v>
      </c>
      <c r="AA54" s="562">
        <f>IF(($P$54+$U$54)&gt;0,+($P$54+$U$54)/$Y$54,0)</f>
        <v>0</v>
      </c>
      <c r="AB54" s="562">
        <f>IF($V$54&gt;0,+$V$54/$Y$54,0)</f>
        <v>0</v>
      </c>
      <c r="AC54" s="131"/>
      <c r="AD54" s="199"/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</row>
    <row r="55" spans="1:40">
      <c r="A55" s="131" t="s">
        <v>18</v>
      </c>
      <c r="B55" s="560">
        <v>0</v>
      </c>
      <c r="C55" s="560">
        <v>0</v>
      </c>
      <c r="D55" s="560">
        <v>0</v>
      </c>
      <c r="E55" s="560">
        <v>0</v>
      </c>
      <c r="F55" s="560">
        <v>0</v>
      </c>
      <c r="G55" s="560">
        <v>0</v>
      </c>
      <c r="H55" s="560">
        <f t="shared" si="19"/>
        <v>0</v>
      </c>
      <c r="I55" s="560">
        <v>0</v>
      </c>
      <c r="J55" s="560">
        <v>0</v>
      </c>
      <c r="K55" s="558">
        <f t="shared" si="20"/>
        <v>0</v>
      </c>
      <c r="L55" s="561">
        <f>IF($E$326=0,0,+$E$263+ROUND(($E$263/($E$326-$E$308)*$E$329),0))</f>
        <v>0</v>
      </c>
      <c r="M55" s="561">
        <f>IF($M$326=0,0,+$M$263+ROUND(($M$263/($M$326-$M$308)*$M$329),0))</f>
        <v>0</v>
      </c>
      <c r="N55" s="561">
        <f>IF($N$326=0,0,+$N$263+ROUND(($N$263/($N$326-$N$308)*$N$329),0))</f>
        <v>0</v>
      </c>
      <c r="O55" s="561">
        <f>IF($O$326=0,0,+$O$263+ROUND(($O$263/($O$326-$O$308)*$O$329),0))</f>
        <v>0</v>
      </c>
      <c r="P55" s="561">
        <f t="shared" si="21"/>
        <v>0</v>
      </c>
      <c r="Q55" s="560">
        <f>IF($R$326=0,0,+$R$263+ROUND(($R$263/($R$326-$R$308)*$R$329),0))</f>
        <v>0</v>
      </c>
      <c r="R55" s="560">
        <f>IF($S$326=0,0,+$S$263+ROUND(($S$263/($S$326-$S$308)*$S$329),0))</f>
        <v>0</v>
      </c>
      <c r="S55" s="560">
        <f>IF($T$326=0,0,+$T$263+ROUND(($T$263/($T$326-$T$308)*$T$329),0))</f>
        <v>0</v>
      </c>
      <c r="T55" s="560">
        <f>IF($U$326=0,0,+$U$263+ROUND(($U$263/($U$326-$U$308)*$U$329),0))</f>
        <v>0</v>
      </c>
      <c r="U55" s="560">
        <f t="shared" si="22"/>
        <v>0</v>
      </c>
      <c r="V55" s="558">
        <f>$P$55+$K$55+$U$55</f>
        <v>0</v>
      </c>
      <c r="W55" s="558">
        <f>IF($B$386=0,0,$V$55/$B$386)</f>
        <v>0</v>
      </c>
      <c r="X55" s="558">
        <f>$B$386</f>
        <v>0</v>
      </c>
      <c r="Y55" s="562">
        <f>$C$386</f>
        <v>0</v>
      </c>
      <c r="Z55" s="562">
        <f>IF($K$55&gt;0,+$K$55/$Y$55,0)</f>
        <v>0</v>
      </c>
      <c r="AA55" s="562">
        <f>IF(($P$55+$U$55)&gt;0,+($P$55+$U$55)/$Y$55,0)</f>
        <v>0</v>
      </c>
      <c r="AB55" s="562">
        <f>IF($V$55&gt;0,+$V$55/$Y$55,0)</f>
        <v>0</v>
      </c>
      <c r="AC55" s="131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</row>
    <row r="56" spans="1:40">
      <c r="A56" s="131" t="s">
        <v>19</v>
      </c>
      <c r="B56" s="560">
        <v>0</v>
      </c>
      <c r="C56" s="560">
        <v>0</v>
      </c>
      <c r="D56" s="560">
        <v>0</v>
      </c>
      <c r="E56" s="560">
        <v>0</v>
      </c>
      <c r="F56" s="560">
        <v>0</v>
      </c>
      <c r="G56" s="560">
        <v>0</v>
      </c>
      <c r="H56" s="560">
        <f t="shared" si="19"/>
        <v>0</v>
      </c>
      <c r="I56" s="560">
        <v>0</v>
      </c>
      <c r="J56" s="560">
        <v>0</v>
      </c>
      <c r="K56" s="558">
        <f t="shared" si="20"/>
        <v>0</v>
      </c>
      <c r="L56" s="561">
        <f>IF($E$326=0,0,+$E$264+ROUND(($E$264/($E$326-$E$308)*$E$329),0))</f>
        <v>0</v>
      </c>
      <c r="M56" s="561">
        <f>IF($M$326=0,0,+$M$264+ROUND(($M$264/($M$326-$M$308)*$M$329),0))</f>
        <v>0</v>
      </c>
      <c r="N56" s="561">
        <f>IF($N$326=0,0,+$N$264+ROUND(($N$264/($N$326-$N$308)*$N$329),0))</f>
        <v>0</v>
      </c>
      <c r="O56" s="561">
        <f>IF($O$326=0,0,+$O$264+ROUND(($O$264/($O$326-$O$308)*$O$329),0))</f>
        <v>0</v>
      </c>
      <c r="P56" s="561">
        <f t="shared" si="21"/>
        <v>0</v>
      </c>
      <c r="Q56" s="560">
        <f>IF($R$326=0,0,+$R$264+ROUND(($R$264/($R$326-$R$308)*$R$329),0))</f>
        <v>0</v>
      </c>
      <c r="R56" s="560">
        <f>IF($S$326=0,0,+$S$264+ROUND(($S$264/($S$326-$S$308)*$S$329),0))</f>
        <v>0</v>
      </c>
      <c r="S56" s="560">
        <f>IF($T$326=0,0,+$T$264+ROUND(($T$264/($T$326-$T$308)*$T$329),0))</f>
        <v>0</v>
      </c>
      <c r="T56" s="560">
        <f>IF($U$326=0,0,+$U$264+ROUND(($U$264/($U$326-$U$308)*$U$329),0))</f>
        <v>0</v>
      </c>
      <c r="U56" s="560">
        <f t="shared" si="22"/>
        <v>0</v>
      </c>
      <c r="V56" s="558">
        <f>$P$56+$K$56+$U$56</f>
        <v>0</v>
      </c>
      <c r="W56" s="558">
        <f>IF($B$387=0,0,$V$56/$B$387)</f>
        <v>0</v>
      </c>
      <c r="X56" s="558">
        <f>$B$387</f>
        <v>0</v>
      </c>
      <c r="Y56" s="562">
        <f>$C$387</f>
        <v>0</v>
      </c>
      <c r="Z56" s="562">
        <f>IF($K$56&gt;0,+$K$56/$Y$56,0)</f>
        <v>0</v>
      </c>
      <c r="AA56" s="562">
        <f>IF(($P$56+$U$56)&gt;0,+($P$56+$U$56)/$Y$56,0)</f>
        <v>0</v>
      </c>
      <c r="AB56" s="562">
        <f>IF($V$56&gt;0,+$V$56/$Y$56,0)</f>
        <v>0</v>
      </c>
      <c r="AC56" s="131"/>
      <c r="AD56" s="199"/>
      <c r="AE56" s="199"/>
      <c r="AF56" s="199"/>
      <c r="AG56" s="199"/>
      <c r="AH56" s="199"/>
      <c r="AI56" s="199"/>
      <c r="AJ56" s="199"/>
      <c r="AK56" s="199"/>
      <c r="AL56" s="199"/>
      <c r="AM56" s="199"/>
      <c r="AN56" s="199"/>
    </row>
    <row r="57" spans="1:40">
      <c r="A57" s="131" t="s">
        <v>20</v>
      </c>
      <c r="B57" s="560">
        <v>0</v>
      </c>
      <c r="C57" s="560">
        <v>0</v>
      </c>
      <c r="D57" s="560">
        <v>0</v>
      </c>
      <c r="E57" s="560">
        <v>0</v>
      </c>
      <c r="F57" s="560">
        <v>0</v>
      </c>
      <c r="G57" s="560">
        <v>0</v>
      </c>
      <c r="H57" s="560">
        <f t="shared" si="19"/>
        <v>0</v>
      </c>
      <c r="I57" s="560">
        <v>0</v>
      </c>
      <c r="J57" s="560">
        <v>0</v>
      </c>
      <c r="K57" s="558">
        <f t="shared" si="20"/>
        <v>0</v>
      </c>
      <c r="L57" s="561">
        <f>IF($E$326=0,0,+$E$265+ROUND(($E$265/($E$326-$E$308)*$E$329),0))</f>
        <v>0</v>
      </c>
      <c r="M57" s="561">
        <f>IF($M$326=0,0,+$M$265+ROUND(($M$265/($M$326-$M$308)*$M$329),0))</f>
        <v>0</v>
      </c>
      <c r="N57" s="561">
        <f>IF($N$326=0,0,+$N$265+ROUND(($N$265/($N$326-$N$308)*$N$329),0))</f>
        <v>0</v>
      </c>
      <c r="O57" s="561">
        <f>IF($O$326=0,0,+$O$265+ROUND(($O$265/($O$326-$O$308)*$O$329),0))</f>
        <v>0</v>
      </c>
      <c r="P57" s="561">
        <f t="shared" si="21"/>
        <v>0</v>
      </c>
      <c r="Q57" s="560">
        <f>IF($R$326=0,0,+$R$265+ROUND(($R$265/($R$326-$R$308)*$R$329),0))</f>
        <v>0</v>
      </c>
      <c r="R57" s="560">
        <f>IF($S$326=0,0,+$S$265+ROUND(($S$265/($S$326-$S$308)*$S$329),0))</f>
        <v>0</v>
      </c>
      <c r="S57" s="560">
        <f>IF($T$326=0,0,+$T$265+ROUND(($T$265/($T$326-$T$308)*$T$329),0))</f>
        <v>0</v>
      </c>
      <c r="T57" s="560">
        <f>IF($U$326=0,0,+$U$265+ROUND(($U$265/($U$326-$U$308)*$U$329),0))</f>
        <v>0</v>
      </c>
      <c r="U57" s="560">
        <f t="shared" si="22"/>
        <v>0</v>
      </c>
      <c r="V57" s="558">
        <f>$P$57+$K$57+$U$57</f>
        <v>0</v>
      </c>
      <c r="W57" s="558">
        <f>IF($B$388=0,0,$V$57/$B$388)</f>
        <v>0</v>
      </c>
      <c r="X57" s="558">
        <f>$B$388</f>
        <v>0</v>
      </c>
      <c r="Y57" s="562">
        <f>$C$388</f>
        <v>0</v>
      </c>
      <c r="Z57" s="562">
        <f>IF($K$57&gt;0,+$K$57/$Y$57,0)</f>
        <v>0</v>
      </c>
      <c r="AA57" s="562">
        <f>IF(($P$57+$U$57)&gt;0,+($P$57+$U$57)/$Y$57,0)</f>
        <v>0</v>
      </c>
      <c r="AB57" s="562">
        <f>IF($V$57&gt;0,+$V$57/$Y$57,0)</f>
        <v>0</v>
      </c>
      <c r="AC57" s="131"/>
      <c r="AD57" s="199"/>
      <c r="AE57" s="199"/>
      <c r="AF57" s="199"/>
      <c r="AG57" s="199"/>
      <c r="AH57" s="199"/>
      <c r="AI57" s="199"/>
      <c r="AJ57" s="199"/>
      <c r="AK57" s="199"/>
      <c r="AL57" s="199"/>
      <c r="AM57" s="199"/>
      <c r="AN57" s="199"/>
    </row>
    <row r="58" spans="1:40">
      <c r="A58" s="131" t="s">
        <v>21</v>
      </c>
      <c r="B58" s="560">
        <v>0</v>
      </c>
      <c r="C58" s="560">
        <v>0</v>
      </c>
      <c r="D58" s="560">
        <v>0</v>
      </c>
      <c r="E58" s="560">
        <v>0</v>
      </c>
      <c r="F58" s="560">
        <v>0</v>
      </c>
      <c r="G58" s="560">
        <v>0</v>
      </c>
      <c r="H58" s="560">
        <f t="shared" si="19"/>
        <v>0</v>
      </c>
      <c r="I58" s="560">
        <v>0</v>
      </c>
      <c r="J58" s="560">
        <v>0</v>
      </c>
      <c r="K58" s="558">
        <f t="shared" si="20"/>
        <v>0</v>
      </c>
      <c r="L58" s="561">
        <f>IF($E$326=0,0,+$E$266+ROUND(($E$266/($E$326-$E$308)*$E$329),0))</f>
        <v>0</v>
      </c>
      <c r="M58" s="561">
        <f>IF($M$326=0,0,+$M$266+ROUND(($M$266/($M$326-$M$308)*$M$329),0))</f>
        <v>0</v>
      </c>
      <c r="N58" s="561">
        <f>IF($N$326=0,0,+$N$266+ROUND(($N$266/($N$326-$N$308)*$N$329),0))</f>
        <v>0</v>
      </c>
      <c r="O58" s="561">
        <f>IF($O$326=0,0,+$O$266+ROUND(($O$266/($O$326-$O$308)*$O$329),0))</f>
        <v>0</v>
      </c>
      <c r="P58" s="561">
        <f t="shared" si="21"/>
        <v>0</v>
      </c>
      <c r="Q58" s="560">
        <f>IF($R$326=0,0,+$R$266+ROUND(($R$266/($R$326-$R$308)*$R$329),0))</f>
        <v>0</v>
      </c>
      <c r="R58" s="560">
        <f>IF($S$326=0,0,+$S$266+ROUND(($S$266/($S$326-$S$308)*$S$329),0))</f>
        <v>0</v>
      </c>
      <c r="S58" s="560">
        <f>IF($T$326=0,0,+$T$266+ROUND(($T$266/($T$326-$T$308)*$T$329),0))</f>
        <v>0</v>
      </c>
      <c r="T58" s="560">
        <f>IF($U$326=0,0,+$U$266+ROUND(($U$266/($U$326-$U$308)*$U$329),0))</f>
        <v>0</v>
      </c>
      <c r="U58" s="560">
        <f t="shared" si="22"/>
        <v>0</v>
      </c>
      <c r="V58" s="558">
        <f>$P$58+$K$58+$U$58</f>
        <v>0</v>
      </c>
      <c r="W58" s="558">
        <f>IF($B$389=0,0,$V$58/$B$389)</f>
        <v>0</v>
      </c>
      <c r="X58" s="558">
        <f>$B$389</f>
        <v>0</v>
      </c>
      <c r="Y58" s="562">
        <f>$C$389</f>
        <v>0</v>
      </c>
      <c r="Z58" s="562">
        <f>IF($K$58&gt;0,+$K$58/$Y$58,0)</f>
        <v>0</v>
      </c>
      <c r="AA58" s="562">
        <f>IF(($P$58+$U$58)&gt;0,+($P$58+$U$58)/$Y$58,0)</f>
        <v>0</v>
      </c>
      <c r="AB58" s="562">
        <f>IF($V$58&gt;0,+$V$58/$Y$58,0)</f>
        <v>0</v>
      </c>
      <c r="AC58" s="131"/>
      <c r="AD58" s="199"/>
      <c r="AE58" s="199"/>
      <c r="AF58" s="199"/>
      <c r="AG58" s="199"/>
      <c r="AH58" s="199"/>
      <c r="AI58" s="199"/>
      <c r="AJ58" s="199"/>
      <c r="AK58" s="199"/>
      <c r="AL58" s="199"/>
      <c r="AM58" s="199"/>
      <c r="AN58" s="199"/>
    </row>
    <row r="59" spans="1:40">
      <c r="A59" s="131" t="s">
        <v>22</v>
      </c>
      <c r="B59" s="560">
        <v>0</v>
      </c>
      <c r="C59" s="560">
        <v>0</v>
      </c>
      <c r="D59" s="560">
        <v>0</v>
      </c>
      <c r="E59" s="560">
        <v>0</v>
      </c>
      <c r="F59" s="560">
        <v>0</v>
      </c>
      <c r="G59" s="560">
        <v>0</v>
      </c>
      <c r="H59" s="560">
        <f t="shared" si="19"/>
        <v>0</v>
      </c>
      <c r="I59" s="560">
        <v>0</v>
      </c>
      <c r="J59" s="560">
        <v>0</v>
      </c>
      <c r="K59" s="558">
        <f t="shared" si="20"/>
        <v>0</v>
      </c>
      <c r="L59" s="561">
        <f>IF($E$326=0,0,+$E$267+ROUND(($E$267/($E$326-$E$308)*$E$329),0))</f>
        <v>0</v>
      </c>
      <c r="M59" s="561">
        <f>IF($M$326=0,0,+$M$267+ROUND(($M$267/($M$326-$M$308)*$M$329),0))</f>
        <v>0</v>
      </c>
      <c r="N59" s="561">
        <f>IF($N$326=0,0,+$N$267+ROUND(($N$267/($N$326-$N$308)*$N$329),0))</f>
        <v>0</v>
      </c>
      <c r="O59" s="561">
        <f>IF($O$326=0,0,+$O$267+ROUND(($O$267/($O$326-$O$308)*$O$329),0))</f>
        <v>0</v>
      </c>
      <c r="P59" s="561">
        <f t="shared" si="21"/>
        <v>0</v>
      </c>
      <c r="Q59" s="560">
        <f>IF($R$326=0,0,+$R$267+ROUND(($R$267/($R$326-$R$308)*$R$329),0))</f>
        <v>0</v>
      </c>
      <c r="R59" s="560">
        <f>IF($S$326=0,0,+$S$267+ROUND(($S$267/($S$326-$S$308)*$S$329),0))</f>
        <v>0</v>
      </c>
      <c r="S59" s="560">
        <f>IF($T$326=0,0,+$T$267+ROUND(($T$267/($T$326-$T$308)*$T$329),0))</f>
        <v>0</v>
      </c>
      <c r="T59" s="560">
        <f>IF($U$326=0,0,+$U$267+ROUND(($U$267/($U$326-$U$308)*$U$329),0))</f>
        <v>0</v>
      </c>
      <c r="U59" s="560">
        <f t="shared" si="22"/>
        <v>0</v>
      </c>
      <c r="V59" s="558">
        <f>$P$59+$K$59+$U$59</f>
        <v>0</v>
      </c>
      <c r="W59" s="558">
        <f>IF($B$390=0,0,$V$59/$B$390)</f>
        <v>0</v>
      </c>
      <c r="X59" s="558">
        <f>$B$390</f>
        <v>0</v>
      </c>
      <c r="Y59" s="562">
        <f>$C$390</f>
        <v>0</v>
      </c>
      <c r="Z59" s="562">
        <f>IF($K$59&gt;0,+$K$59/$Y$59,0)</f>
        <v>0</v>
      </c>
      <c r="AA59" s="562">
        <f>IF(($P$59+$U$59)&gt;0,+($P$59+$U$59)/$Y$59,0)</f>
        <v>0</v>
      </c>
      <c r="AB59" s="562">
        <f>IF($V$59&gt;0,+$V$59/$Y$59,0)</f>
        <v>0</v>
      </c>
      <c r="AC59" s="131"/>
      <c r="AD59" s="199"/>
      <c r="AE59" s="199"/>
      <c r="AF59" s="199"/>
      <c r="AG59" s="199"/>
      <c r="AH59" s="199"/>
      <c r="AI59" s="199"/>
      <c r="AJ59" s="199"/>
      <c r="AK59" s="199"/>
      <c r="AL59" s="199"/>
      <c r="AM59" s="199"/>
      <c r="AN59" s="199"/>
    </row>
    <row r="60" spans="1:40">
      <c r="A60" s="131" t="s">
        <v>23</v>
      </c>
      <c r="B60" s="560">
        <v>0</v>
      </c>
      <c r="C60" s="560">
        <v>0</v>
      </c>
      <c r="D60" s="560">
        <v>0</v>
      </c>
      <c r="E60" s="560">
        <v>0</v>
      </c>
      <c r="F60" s="560">
        <v>0</v>
      </c>
      <c r="G60" s="560">
        <v>0</v>
      </c>
      <c r="H60" s="560">
        <f t="shared" si="19"/>
        <v>0</v>
      </c>
      <c r="I60" s="560">
        <v>0</v>
      </c>
      <c r="J60" s="560">
        <v>0</v>
      </c>
      <c r="K60" s="558">
        <f t="shared" si="20"/>
        <v>0</v>
      </c>
      <c r="L60" s="561">
        <f>IF($E$326=0,0,+$E$268+ROUND(($E$268/($E$326-$E$308)*$E$329),0))</f>
        <v>0</v>
      </c>
      <c r="M60" s="561">
        <f>IF($M$326=0,0,+$M$268+ROUND(($M$268/($M$326-$M$308)*$M$329),0))</f>
        <v>0</v>
      </c>
      <c r="N60" s="561">
        <f>IF($N$326=0,0,+$N$268+ROUND(($N$268/($N$326-$N$308)*$N$329),0))</f>
        <v>0</v>
      </c>
      <c r="O60" s="561">
        <f>IF($O$326=0,0,+$O$268+ROUND(($O$268/($O$326-$O$308)*$O$329),0))</f>
        <v>0</v>
      </c>
      <c r="P60" s="561">
        <f t="shared" si="21"/>
        <v>0</v>
      </c>
      <c r="Q60" s="560">
        <f>IF($R$326=0,0,+$R$268+ROUND(($R$268/($R$326-$R$308)*$R$329),0))</f>
        <v>0</v>
      </c>
      <c r="R60" s="560">
        <f>IF($S$326=0,0,+$S$268+ROUND(($S$268/($S$326-$S$308)*$S$329),0))</f>
        <v>0</v>
      </c>
      <c r="S60" s="560">
        <f>IF($T$326=0,0,+$T$268+ROUND(($T$268/($T$326-$T$308)*$T$329),0))</f>
        <v>0</v>
      </c>
      <c r="T60" s="560">
        <f>IF($U$326=0,0,+$U$268+ROUND(($U$268/($U$326-$U$308)*$U$329),0))</f>
        <v>0</v>
      </c>
      <c r="U60" s="560">
        <f t="shared" si="22"/>
        <v>0</v>
      </c>
      <c r="V60" s="558">
        <f>$P$60+$K$60+$U$60</f>
        <v>0</v>
      </c>
      <c r="W60" s="558">
        <f>IF($B$391=0,0,$V$60/$B$391)</f>
        <v>0</v>
      </c>
      <c r="X60" s="558">
        <f>$B$391</f>
        <v>0</v>
      </c>
      <c r="Y60" s="562">
        <f>$C$391</f>
        <v>0</v>
      </c>
      <c r="Z60" s="562">
        <f>IF($K$60&gt;0,+$K$60/$Y$60,0)</f>
        <v>0</v>
      </c>
      <c r="AA60" s="562">
        <f>IF(($P$60+$U$60)&gt;0,+($P$60+$U$60)/$Y$60,0)</f>
        <v>0</v>
      </c>
      <c r="AB60" s="562">
        <f>IF($V$60&gt;0,+$V$60/$Y$60,0)</f>
        <v>0</v>
      </c>
      <c r="AC60" s="131"/>
      <c r="AD60" s="199"/>
      <c r="AE60" s="199"/>
      <c r="AF60" s="199"/>
      <c r="AG60" s="199"/>
      <c r="AH60" s="199"/>
      <c r="AI60" s="199"/>
      <c r="AJ60" s="199"/>
      <c r="AK60" s="199"/>
      <c r="AL60" s="199"/>
      <c r="AM60" s="199"/>
      <c r="AN60" s="199"/>
    </row>
    <row r="61" spans="1:40">
      <c r="A61" s="131" t="s">
        <v>24</v>
      </c>
      <c r="B61" s="560">
        <v>0</v>
      </c>
      <c r="C61" s="560">
        <v>0</v>
      </c>
      <c r="D61" s="560">
        <v>0</v>
      </c>
      <c r="E61" s="560">
        <v>0</v>
      </c>
      <c r="F61" s="560">
        <v>0</v>
      </c>
      <c r="G61" s="560">
        <v>0</v>
      </c>
      <c r="H61" s="560">
        <f t="shared" si="19"/>
        <v>0</v>
      </c>
      <c r="I61" s="560">
        <v>0</v>
      </c>
      <c r="J61" s="560">
        <v>0</v>
      </c>
      <c r="K61" s="558">
        <f t="shared" si="20"/>
        <v>0</v>
      </c>
      <c r="L61" s="561">
        <f>IF($E$326=0,0,+$E$269+ROUND(($E$269/($E$326-$E$308)*$E$329),0))</f>
        <v>0</v>
      </c>
      <c r="M61" s="561">
        <f>IF($M$326=0,0,+$M$269+ROUND(($M$269/($M$326-$M$308)*$M$329),0))</f>
        <v>0</v>
      </c>
      <c r="N61" s="561">
        <f>IF($N$326=0,0,+$N$269+ROUND(($N$269/($N$326-$N$308)*$N$329),0))</f>
        <v>0</v>
      </c>
      <c r="O61" s="561">
        <f>IF($O$326=0,0,+$O$269+ROUND(($O$269/($O$326-$O$308)*$O$329),0))</f>
        <v>0</v>
      </c>
      <c r="P61" s="561">
        <f t="shared" si="21"/>
        <v>0</v>
      </c>
      <c r="Q61" s="560">
        <f>IF($R$326=0,0,+$R$269+ROUND(($R$269/($R$326-$R$308)*$R$329),0))</f>
        <v>0</v>
      </c>
      <c r="R61" s="560">
        <f>IF($S$326=0,0,+$S$269+ROUND(($S$269/($S$326-$S$308)*$S$329),0))</f>
        <v>0</v>
      </c>
      <c r="S61" s="560">
        <f>IF($T$326=0,0,+$T$269+ROUND(($T$269/($T$326-$T$308)*$T$329),0))</f>
        <v>0</v>
      </c>
      <c r="T61" s="560">
        <f>IF($U$326=0,0,+$U$269+ROUND(($U$269/($U$326-$U$308)*$U$329),0))</f>
        <v>0</v>
      </c>
      <c r="U61" s="560">
        <f t="shared" si="22"/>
        <v>0</v>
      </c>
      <c r="V61" s="558">
        <f>$P$61+$K$61+$U$61</f>
        <v>0</v>
      </c>
      <c r="W61" s="558">
        <f>IF($B$392=0,0,$V$61/$B$392)</f>
        <v>0</v>
      </c>
      <c r="X61" s="558">
        <f>$B$392</f>
        <v>0</v>
      </c>
      <c r="Y61" s="562">
        <f>$C$392</f>
        <v>0</v>
      </c>
      <c r="Z61" s="562">
        <f>IF($K$61&gt;0,+$K$61/$Y$61,0)</f>
        <v>0</v>
      </c>
      <c r="AA61" s="562">
        <f>IF(($P$61+$U$61)&gt;0,+($P$61+$U$61)/$Y$61,0)</f>
        <v>0</v>
      </c>
      <c r="AB61" s="562">
        <f>IF($V$61&gt;0,+$V$61/$Y$61,0)</f>
        <v>0</v>
      </c>
      <c r="AC61" s="131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</row>
    <row r="62" spans="1:40" ht="15.75">
      <c r="A62" s="127"/>
      <c r="B62" s="563" t="s">
        <v>141</v>
      </c>
      <c r="C62" s="563" t="s">
        <v>141</v>
      </c>
      <c r="D62" s="563" t="s">
        <v>141</v>
      </c>
      <c r="E62" s="563" t="s">
        <v>141</v>
      </c>
      <c r="F62" s="563" t="s">
        <v>141</v>
      </c>
      <c r="G62" s="563" t="s">
        <v>141</v>
      </c>
      <c r="H62" s="563"/>
      <c r="I62" s="563" t="s">
        <v>141</v>
      </c>
      <c r="J62" s="563" t="s">
        <v>141</v>
      </c>
      <c r="K62" s="564"/>
      <c r="L62" s="565"/>
      <c r="M62" s="565"/>
      <c r="N62" s="565"/>
      <c r="O62" s="565"/>
      <c r="P62" s="565"/>
      <c r="Q62" s="566"/>
      <c r="R62" s="566"/>
      <c r="S62" s="566"/>
      <c r="T62" s="566"/>
      <c r="U62" s="566"/>
      <c r="V62" s="567"/>
      <c r="W62" s="568"/>
      <c r="X62" s="568"/>
      <c r="Y62" s="569"/>
      <c r="Z62" s="570"/>
      <c r="AA62" s="570"/>
      <c r="AB62" s="570"/>
      <c r="AC62" s="131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</row>
    <row r="63" spans="1:40" ht="15.75">
      <c r="A63" s="127" t="s">
        <v>285</v>
      </c>
      <c r="B63" s="328">
        <f t="shared" ref="B63:V63" si="23">SUM(B38:B61)</f>
        <v>0</v>
      </c>
      <c r="C63" s="328">
        <f t="shared" si="23"/>
        <v>0</v>
      </c>
      <c r="D63" s="328">
        <f t="shared" si="23"/>
        <v>0</v>
      </c>
      <c r="E63" s="328">
        <f t="shared" si="23"/>
        <v>0</v>
      </c>
      <c r="F63" s="328">
        <f t="shared" si="23"/>
        <v>0</v>
      </c>
      <c r="G63" s="328">
        <f t="shared" si="23"/>
        <v>0</v>
      </c>
      <c r="H63" s="328">
        <f t="shared" si="23"/>
        <v>0</v>
      </c>
      <c r="I63" s="328">
        <f t="shared" si="23"/>
        <v>0</v>
      </c>
      <c r="J63" s="328">
        <f t="shared" si="23"/>
        <v>0</v>
      </c>
      <c r="K63" s="309">
        <f t="shared" si="23"/>
        <v>0</v>
      </c>
      <c r="L63" s="576">
        <f t="shared" si="23"/>
        <v>0</v>
      </c>
      <c r="M63" s="576">
        <f t="shared" si="23"/>
        <v>0</v>
      </c>
      <c r="N63" s="576">
        <f t="shared" si="23"/>
        <v>0</v>
      </c>
      <c r="O63" s="576">
        <f t="shared" si="23"/>
        <v>0</v>
      </c>
      <c r="P63" s="576">
        <f t="shared" si="23"/>
        <v>0</v>
      </c>
      <c r="Q63" s="328">
        <f t="shared" si="23"/>
        <v>0</v>
      </c>
      <c r="R63" s="328">
        <f t="shared" si="23"/>
        <v>0</v>
      </c>
      <c r="S63" s="328">
        <f t="shared" si="23"/>
        <v>0</v>
      </c>
      <c r="T63" s="328">
        <f t="shared" si="23"/>
        <v>0</v>
      </c>
      <c r="U63" s="328">
        <f t="shared" si="23"/>
        <v>0</v>
      </c>
      <c r="V63" s="309">
        <f t="shared" si="23"/>
        <v>0</v>
      </c>
      <c r="W63" s="558">
        <f>IF($B$394=0,0,$V$63/$B$394)</f>
        <v>0</v>
      </c>
      <c r="X63" s="558">
        <f>$B$394</f>
        <v>0</v>
      </c>
      <c r="Y63" s="562">
        <f>$C$394</f>
        <v>0</v>
      </c>
      <c r="Z63" s="562">
        <f>IF($K$63&gt;0,+$K$63/$Y$63,0)</f>
        <v>0</v>
      </c>
      <c r="AA63" s="562">
        <f>IF(($P$63+$U$63)&gt;0,+($P$63+$U$63)/$Y$63,0)</f>
        <v>0</v>
      </c>
      <c r="AB63" s="562">
        <f>IF($V$63&gt;0,+$V$63/$Y$63,0)</f>
        <v>0</v>
      </c>
      <c r="AC63" s="131"/>
      <c r="AD63" s="199"/>
      <c r="AE63" s="199"/>
      <c r="AF63" s="199"/>
      <c r="AG63" s="199"/>
      <c r="AH63" s="199"/>
      <c r="AI63" s="199"/>
      <c r="AJ63" s="199"/>
      <c r="AK63" s="199"/>
      <c r="AL63" s="199"/>
      <c r="AM63" s="199"/>
      <c r="AN63" s="245"/>
    </row>
    <row r="64" spans="1:40" ht="15.75">
      <c r="A64" s="222"/>
      <c r="B64" s="563"/>
      <c r="C64" s="563"/>
      <c r="D64" s="563"/>
      <c r="E64" s="563"/>
      <c r="F64" s="563"/>
      <c r="G64" s="563"/>
      <c r="H64" s="563"/>
      <c r="I64" s="563"/>
      <c r="J64" s="563"/>
      <c r="K64" s="564" t="s">
        <v>141</v>
      </c>
      <c r="L64" s="565"/>
      <c r="M64" s="565"/>
      <c r="N64" s="565"/>
      <c r="O64" s="565"/>
      <c r="P64" s="565"/>
      <c r="Q64" s="566"/>
      <c r="R64" s="566"/>
      <c r="S64" s="566"/>
      <c r="T64" s="566"/>
      <c r="U64" s="566"/>
      <c r="V64" s="567"/>
      <c r="W64" s="568"/>
      <c r="X64" s="568"/>
      <c r="Y64" s="569"/>
      <c r="Z64" s="570"/>
      <c r="AA64" s="570"/>
      <c r="AB64" s="570"/>
      <c r="AC64" s="131"/>
      <c r="AD64" s="199"/>
      <c r="AE64" s="199"/>
      <c r="AF64" s="199"/>
      <c r="AG64" s="199"/>
      <c r="AH64" s="199"/>
      <c r="AI64" s="199"/>
      <c r="AJ64" s="199"/>
      <c r="AK64" s="199"/>
      <c r="AL64" s="199"/>
      <c r="AM64" s="199"/>
      <c r="AN64" s="199"/>
    </row>
    <row r="65" spans="1:40" ht="15.75">
      <c r="A65" s="127" t="s">
        <v>25</v>
      </c>
      <c r="B65" s="328"/>
      <c r="C65" s="328"/>
      <c r="D65" s="328"/>
      <c r="E65" s="328"/>
      <c r="F65" s="328"/>
      <c r="G65" s="328"/>
      <c r="H65" s="328"/>
      <c r="I65" s="328"/>
      <c r="J65" s="328"/>
      <c r="K65" s="309"/>
      <c r="L65" s="556"/>
      <c r="M65" s="556"/>
      <c r="N65" s="556"/>
      <c r="O65" s="556"/>
      <c r="P65" s="556"/>
      <c r="Q65" s="557"/>
      <c r="R65" s="557"/>
      <c r="S65" s="557"/>
      <c r="T65" s="557"/>
      <c r="U65" s="557"/>
      <c r="V65" s="294"/>
      <c r="W65" s="558"/>
      <c r="X65" s="558"/>
      <c r="Y65" s="562"/>
      <c r="Z65" s="577"/>
      <c r="AA65" s="577"/>
      <c r="AB65" s="577"/>
      <c r="AC65" s="131"/>
      <c r="AD65" s="199"/>
      <c r="AE65" s="199"/>
      <c r="AF65" s="199"/>
      <c r="AG65" s="199"/>
      <c r="AH65" s="199"/>
      <c r="AI65" s="199"/>
      <c r="AJ65" s="199"/>
      <c r="AK65" s="199"/>
      <c r="AL65" s="199"/>
      <c r="AM65" s="199"/>
      <c r="AN65" s="199"/>
    </row>
    <row r="66" spans="1:40">
      <c r="A66" s="131" t="s">
        <v>26</v>
      </c>
      <c r="B66" s="560">
        <v>0</v>
      </c>
      <c r="C66" s="560">
        <v>0</v>
      </c>
      <c r="D66" s="560">
        <v>0</v>
      </c>
      <c r="E66" s="560">
        <v>0</v>
      </c>
      <c r="F66" s="560">
        <v>0</v>
      </c>
      <c r="G66" s="560">
        <v>0</v>
      </c>
      <c r="H66" s="560">
        <f t="shared" ref="H66:H72" si="24">SUM(B66:G66)</f>
        <v>0</v>
      </c>
      <c r="I66" s="560">
        <v>0</v>
      </c>
      <c r="J66" s="560">
        <v>0</v>
      </c>
      <c r="K66" s="558">
        <f t="shared" ref="K66:K72" si="25">SUM(H66:J66)</f>
        <v>0</v>
      </c>
      <c r="L66" s="561">
        <f>IF($E$326=0,0,+$E$274+ROUND(($E$274/($E$326-$E$308)*$E$329),0))</f>
        <v>0</v>
      </c>
      <c r="M66" s="561">
        <f>IF($M$326=0,0,+$M$274+ROUND(($M$274/($M$326-$M$308)*$M$329),0))</f>
        <v>0</v>
      </c>
      <c r="N66" s="561">
        <f>IF($N$326=0,0,+$N$274+ROUND(($N$274/($N$326-$N$308)*$N$329),0))</f>
        <v>0</v>
      </c>
      <c r="O66" s="561">
        <f>IF($O$326=0,0,+$O$274+ROUND(($O$274/($O$326-$O$308)*$O$329),0))</f>
        <v>0</v>
      </c>
      <c r="P66" s="561">
        <f t="shared" ref="P66:P72" si="26">SUM(L66:O66)</f>
        <v>0</v>
      </c>
      <c r="Q66" s="560">
        <f>IF($R$326=0,0,+$R$274+ROUND(($R$274/($R$326-$R$308)*$R$329),0))</f>
        <v>0</v>
      </c>
      <c r="R66" s="560">
        <f>IF($S$326=0,0,+$S$274+ROUND(($S$274/($S$326-$S$308)*$S$329),0))</f>
        <v>0</v>
      </c>
      <c r="S66" s="560">
        <f>IF($T$326=0,0,+$T$274+ROUND(($T$274/($T$326-$T$308)*$T$329),0))</f>
        <v>0</v>
      </c>
      <c r="T66" s="560">
        <f>IF($U$326=0,0,+$U$274+ROUND(($U$274/($U$326-$U$308)*$U$329),0))</f>
        <v>0</v>
      </c>
      <c r="U66" s="560">
        <f t="shared" ref="U66:U72" si="27">SUM(Q66:T66)</f>
        <v>0</v>
      </c>
      <c r="V66" s="558">
        <f>$P$66+$K$66+$U$66</f>
        <v>0</v>
      </c>
      <c r="W66" s="558">
        <f>IF($B$397=0,0,$V$66/$B$397)</f>
        <v>0</v>
      </c>
      <c r="X66" s="558">
        <f>$B$397</f>
        <v>0</v>
      </c>
      <c r="Y66" s="562">
        <f>$C$397</f>
        <v>0</v>
      </c>
      <c r="Z66" s="562">
        <f>IF($K$66&gt;0,+$K$66/$Y$66,0)</f>
        <v>0</v>
      </c>
      <c r="AA66" s="562">
        <f>IF(($P$66+$U$66)&gt;0,+($P$66+$U$66)/$Y$66,0)</f>
        <v>0</v>
      </c>
      <c r="AB66" s="562">
        <f>IF($V$66&gt;0,+$V$66/$Y$66,0)</f>
        <v>0</v>
      </c>
      <c r="AC66" s="131"/>
      <c r="AD66" s="199"/>
      <c r="AE66" s="199"/>
      <c r="AF66" s="199"/>
      <c r="AG66" s="199"/>
      <c r="AH66" s="199"/>
      <c r="AI66" s="199"/>
      <c r="AJ66" s="199"/>
      <c r="AK66" s="199"/>
      <c r="AL66" s="199"/>
      <c r="AM66" s="199"/>
      <c r="AN66" s="199"/>
    </row>
    <row r="67" spans="1:40">
      <c r="A67" s="131" t="s">
        <v>27</v>
      </c>
      <c r="B67" s="560">
        <v>0</v>
      </c>
      <c r="C67" s="560">
        <v>0</v>
      </c>
      <c r="D67" s="560">
        <v>0</v>
      </c>
      <c r="E67" s="560">
        <v>0</v>
      </c>
      <c r="F67" s="560">
        <v>0</v>
      </c>
      <c r="G67" s="560">
        <v>0</v>
      </c>
      <c r="H67" s="560">
        <f t="shared" si="24"/>
        <v>0</v>
      </c>
      <c r="I67" s="560">
        <v>0</v>
      </c>
      <c r="J67" s="560">
        <v>0</v>
      </c>
      <c r="K67" s="558">
        <f t="shared" si="25"/>
        <v>0</v>
      </c>
      <c r="L67" s="561">
        <f>IF($E$326=0,0,+$E$275+ROUND(($E$275/($E$326-$E$308)*$E$329),0))</f>
        <v>0</v>
      </c>
      <c r="M67" s="561">
        <f>IF($M$326=0,0,+$M$275+ROUND(($M$275/($M$326-$M$308)*$M$329),0))</f>
        <v>0</v>
      </c>
      <c r="N67" s="561">
        <f>IF($N$326=0,0,+$N$275+ROUND(($N$275/($N$326-$N$308)*$N$329),0))</f>
        <v>0</v>
      </c>
      <c r="O67" s="561">
        <f>IF($O$326=0,0,+$O$275+ROUND(($O$275/($O$326-$O$308)*$O$329),0))</f>
        <v>0</v>
      </c>
      <c r="P67" s="561">
        <f t="shared" si="26"/>
        <v>0</v>
      </c>
      <c r="Q67" s="560">
        <f>IF($R$326=0,0,+$R$275+ROUND(($R$275/($R$326-$R$308)*$R$329),0))</f>
        <v>0</v>
      </c>
      <c r="R67" s="560">
        <f>IF($S$326=0,0,+$S$275+ROUND(($S$275/($S$326-$S$308)*$S$329),0))</f>
        <v>0</v>
      </c>
      <c r="S67" s="560">
        <f>IF($T$326=0,0,+$T$275+ROUND(($T$275/($T$326-$T$308)*$T$329),0))</f>
        <v>0</v>
      </c>
      <c r="T67" s="560">
        <f>IF($U$326=0,0,+$U$275+ROUND(($U$275/($U$326-$U$308)*$U$329),0))</f>
        <v>0</v>
      </c>
      <c r="U67" s="560">
        <f t="shared" si="27"/>
        <v>0</v>
      </c>
      <c r="V67" s="558">
        <f>$P$67+$K$67+$U$67</f>
        <v>0</v>
      </c>
      <c r="W67" s="558">
        <f>IF($B$398=0,0,$V$67/$B$398)</f>
        <v>0</v>
      </c>
      <c r="X67" s="558">
        <f>$B$398</f>
        <v>0</v>
      </c>
      <c r="Y67" s="562">
        <f>$C$398</f>
        <v>0</v>
      </c>
      <c r="Z67" s="562">
        <f>IF($K$67&gt;0,+$K$67/$Y$67,0)</f>
        <v>0</v>
      </c>
      <c r="AA67" s="562">
        <f>IF(($P$67+$U$67)&gt;0,+($P$67+$U$67)/$Y$67,0)</f>
        <v>0</v>
      </c>
      <c r="AB67" s="562">
        <f>IF($V$67&gt;0,+$V$67/$Y$67,0)</f>
        <v>0</v>
      </c>
      <c r="AC67" s="131"/>
      <c r="AD67" s="199"/>
      <c r="AE67" s="199"/>
      <c r="AF67" s="199"/>
      <c r="AG67" s="199"/>
      <c r="AH67" s="199"/>
      <c r="AI67" s="199"/>
      <c r="AJ67" s="199"/>
      <c r="AK67" s="199"/>
      <c r="AL67" s="199"/>
      <c r="AM67" s="199"/>
      <c r="AN67" s="199"/>
    </row>
    <row r="68" spans="1:40">
      <c r="A68" s="131" t="s">
        <v>28</v>
      </c>
      <c r="B68" s="560">
        <v>0</v>
      </c>
      <c r="C68" s="560">
        <v>0</v>
      </c>
      <c r="D68" s="560">
        <v>0</v>
      </c>
      <c r="E68" s="560">
        <v>0</v>
      </c>
      <c r="F68" s="560">
        <v>0</v>
      </c>
      <c r="G68" s="560">
        <v>0</v>
      </c>
      <c r="H68" s="560">
        <f t="shared" si="24"/>
        <v>0</v>
      </c>
      <c r="I68" s="560">
        <v>0</v>
      </c>
      <c r="J68" s="560">
        <v>0</v>
      </c>
      <c r="K68" s="558">
        <f t="shared" si="25"/>
        <v>0</v>
      </c>
      <c r="L68" s="561">
        <f>IF($E$326=0,0,+$E$276+ROUND(($E$276/($E$326-$E$308)*$E$329),0))</f>
        <v>0</v>
      </c>
      <c r="M68" s="561">
        <f>IF($M$326=0,0,+$M$276+ROUND(($M$276/($M$326-$M$308)*$M$329),0))</f>
        <v>0</v>
      </c>
      <c r="N68" s="561">
        <f>IF($N$326=0,0,+$N$276+ROUND(($N$276/($N$326-$N$308)*$N$329),0))</f>
        <v>0</v>
      </c>
      <c r="O68" s="561">
        <f>IF($O$326=0,0,+$O$276+ROUND(($O$276/($O$326-$O$308)*$O$329),0))</f>
        <v>0</v>
      </c>
      <c r="P68" s="561">
        <f t="shared" si="26"/>
        <v>0</v>
      </c>
      <c r="Q68" s="560">
        <f>IF($R$326=0,0,+$R$276+ROUND(($R$276/($R$326-$R$308)*$R$329),0))</f>
        <v>0</v>
      </c>
      <c r="R68" s="560">
        <f>IF($S$326=0,0,+$S$276+ROUND(($S$276/($S$326-$S$308)*$S$329),0))</f>
        <v>0</v>
      </c>
      <c r="S68" s="560">
        <f>IF($T$326=0,0,+$T$276+ROUND(($T$276/($T$326-$T$308)*$T$329),0))</f>
        <v>0</v>
      </c>
      <c r="T68" s="560">
        <f>IF($U$326=0,0,+$U$276+ROUND(($U$276/($U$326-$U$308)*$U$329),0))</f>
        <v>0</v>
      </c>
      <c r="U68" s="560">
        <f t="shared" si="27"/>
        <v>0</v>
      </c>
      <c r="V68" s="558">
        <f>$P$68+$K$68+$U$68</f>
        <v>0</v>
      </c>
      <c r="W68" s="558">
        <f>IF($B$399=0,0,$V$68/$B$399)</f>
        <v>0</v>
      </c>
      <c r="X68" s="558">
        <f>$B$399</f>
        <v>0</v>
      </c>
      <c r="Y68" s="562">
        <f>$C$399</f>
        <v>0</v>
      </c>
      <c r="Z68" s="562">
        <f>IF($K$68&gt;0,+$K$68/$Y$68,0)</f>
        <v>0</v>
      </c>
      <c r="AA68" s="562">
        <f>IF(($P$68+$U$68)&gt;0,+($P$68+$U$68)/$Y$68,0)</f>
        <v>0</v>
      </c>
      <c r="AB68" s="562">
        <f>IF($V$68&gt;0,+$V$68/$Y$68,0)</f>
        <v>0</v>
      </c>
      <c r="AC68" s="131"/>
      <c r="AD68" s="199"/>
      <c r="AE68" s="199"/>
      <c r="AF68" s="199"/>
      <c r="AG68" s="199"/>
      <c r="AH68" s="199"/>
      <c r="AI68" s="199"/>
      <c r="AJ68" s="199"/>
      <c r="AK68" s="199"/>
      <c r="AL68" s="199"/>
      <c r="AM68" s="199"/>
      <c r="AN68" s="199"/>
    </row>
    <row r="69" spans="1:40">
      <c r="A69" s="131" t="s">
        <v>29</v>
      </c>
      <c r="B69" s="560">
        <v>0</v>
      </c>
      <c r="C69" s="560">
        <v>0</v>
      </c>
      <c r="D69" s="560">
        <v>0</v>
      </c>
      <c r="E69" s="560">
        <v>0</v>
      </c>
      <c r="F69" s="560">
        <v>0</v>
      </c>
      <c r="G69" s="560">
        <v>0</v>
      </c>
      <c r="H69" s="560">
        <f t="shared" si="24"/>
        <v>0</v>
      </c>
      <c r="I69" s="560">
        <v>0</v>
      </c>
      <c r="J69" s="560">
        <v>0</v>
      </c>
      <c r="K69" s="558">
        <f t="shared" si="25"/>
        <v>0</v>
      </c>
      <c r="L69" s="561">
        <f>IF($E$326=0,0,+$E$277+ROUND(($E$277/($E$326-$E$308)*$E$329),0))</f>
        <v>0</v>
      </c>
      <c r="M69" s="561">
        <f>IF($M$326=0,0,+$M$277+ROUND(($M$277/($M$326-$M$308)*$M$329),0))</f>
        <v>0</v>
      </c>
      <c r="N69" s="561">
        <f>IF($N$326=0,0,+$N$277+ROUND(($N$277/($N$326-$N$308)*$N$329),0))</f>
        <v>0</v>
      </c>
      <c r="O69" s="561">
        <f>IF($O$326=0,0,+$O$277+ROUND(($O$277/($O$326-$O$308)*$O$329),0))</f>
        <v>0</v>
      </c>
      <c r="P69" s="561">
        <f t="shared" si="26"/>
        <v>0</v>
      </c>
      <c r="Q69" s="560">
        <f>IF($R$326=0,0,+$R$277+ROUND(($R$277/($R$326-$R$308)*$R$329),0))</f>
        <v>0</v>
      </c>
      <c r="R69" s="560">
        <f>IF($S$326=0,0,+$S$277+ROUND(($S$277/($S$326-$S$308)*$S$329),0))</f>
        <v>0</v>
      </c>
      <c r="S69" s="560">
        <f>IF($T$326=0,0,+$T$277+ROUND(($T$277/($T$326-$T$308)*$T$329),0))</f>
        <v>0</v>
      </c>
      <c r="T69" s="560">
        <f>IF($U$326=0,0,+$U$277+ROUND(($U$277/($U$326-$U$308)*$U$329),0))</f>
        <v>0</v>
      </c>
      <c r="U69" s="560">
        <f t="shared" si="27"/>
        <v>0</v>
      </c>
      <c r="V69" s="558">
        <f>$P$69+$K$69+$U$69</f>
        <v>0</v>
      </c>
      <c r="W69" s="558">
        <f>IF($B$400=0,0,$V$69/$B$400)</f>
        <v>0</v>
      </c>
      <c r="X69" s="558">
        <f>$B$400</f>
        <v>0</v>
      </c>
      <c r="Y69" s="562">
        <f>$C$400</f>
        <v>0</v>
      </c>
      <c r="Z69" s="562">
        <f>IF($K$69&gt;0,+$K$69/$Y$69,0)</f>
        <v>0</v>
      </c>
      <c r="AA69" s="562">
        <f>IF(($P$69+$U$69)&gt;0,+($P$69+$U$69)/$Y$69,0)</f>
        <v>0</v>
      </c>
      <c r="AB69" s="562">
        <f>IF($V$69&gt;0,+$V$69/$Y$69,0)</f>
        <v>0</v>
      </c>
      <c r="AC69" s="131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</row>
    <row r="70" spans="1:40">
      <c r="A70" s="131" t="s">
        <v>30</v>
      </c>
      <c r="B70" s="560">
        <v>0</v>
      </c>
      <c r="C70" s="560">
        <v>0</v>
      </c>
      <c r="D70" s="560">
        <v>0</v>
      </c>
      <c r="E70" s="560">
        <v>0</v>
      </c>
      <c r="F70" s="560">
        <v>0</v>
      </c>
      <c r="G70" s="560">
        <v>0</v>
      </c>
      <c r="H70" s="560">
        <f t="shared" si="24"/>
        <v>0</v>
      </c>
      <c r="I70" s="560">
        <v>0</v>
      </c>
      <c r="J70" s="560">
        <v>0</v>
      </c>
      <c r="K70" s="558">
        <f t="shared" si="25"/>
        <v>0</v>
      </c>
      <c r="L70" s="561">
        <f>IF($E$326=0,0,+$E$278+ROUND(($E$278/($E$326-$E$308)*$E$329),0))</f>
        <v>0</v>
      </c>
      <c r="M70" s="561">
        <f>IF($M$326=0,0,+$M$278+ROUND(($M$278/($M$326-$M$308)*$M$329),0))</f>
        <v>0</v>
      </c>
      <c r="N70" s="561">
        <f>IF($N$326=0,0,+$N$278+ROUND(($N$278/($N$326-$N$308)*$N$329),0))</f>
        <v>0</v>
      </c>
      <c r="O70" s="561">
        <f>IF($O$326=0,0,+$O$278+ROUND(($O$278/($O$326-$O$308)*$O$329),0))</f>
        <v>0</v>
      </c>
      <c r="P70" s="561">
        <f t="shared" si="26"/>
        <v>0</v>
      </c>
      <c r="Q70" s="560">
        <f>IF($R$326=0,0,+$R$278+ROUND(($R$278/($R$326-$R$308)*$R$329),0))</f>
        <v>0</v>
      </c>
      <c r="R70" s="560">
        <f>IF($S$326=0,0,+$S$278+ROUND(($S$278/($S$326-$S$308)*$S$329),0))</f>
        <v>0</v>
      </c>
      <c r="S70" s="560">
        <f>IF($T$326=0,0,+$T$278+ROUND(($T$278/($T$326-$T$308)*$T$329),0))</f>
        <v>0</v>
      </c>
      <c r="T70" s="560">
        <f>IF($U$326=0,0,+$U$278+ROUND(($U$278/($U$326-$U$308)*$U$329),0))</f>
        <v>0</v>
      </c>
      <c r="U70" s="560">
        <f t="shared" si="27"/>
        <v>0</v>
      </c>
      <c r="V70" s="558">
        <f>$P$70+$K$70+$U$70</f>
        <v>0</v>
      </c>
      <c r="W70" s="558">
        <f>IF($B$401=0,0,$V$70/$B$401)</f>
        <v>0</v>
      </c>
      <c r="X70" s="558">
        <f>$B$401</f>
        <v>0</v>
      </c>
      <c r="Y70" s="562">
        <f>$C$401</f>
        <v>0</v>
      </c>
      <c r="Z70" s="562">
        <f>IF($K$70&gt;0,+$K$70/$Y$70,0)</f>
        <v>0</v>
      </c>
      <c r="AA70" s="562">
        <f>IF(($P$70+$U$70)&gt;0,+($P$70+$U$70)/$Y$70,0)</f>
        <v>0</v>
      </c>
      <c r="AB70" s="562">
        <f>IF($V$70&gt;0,+$V$70/$Y$70,0)</f>
        <v>0</v>
      </c>
      <c r="AC70" s="131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</row>
    <row r="71" spans="1:40">
      <c r="A71" s="131" t="s">
        <v>31</v>
      </c>
      <c r="B71" s="560">
        <v>0</v>
      </c>
      <c r="C71" s="560">
        <v>0</v>
      </c>
      <c r="D71" s="560">
        <v>0</v>
      </c>
      <c r="E71" s="560">
        <v>0</v>
      </c>
      <c r="F71" s="560">
        <v>0</v>
      </c>
      <c r="G71" s="560">
        <v>0</v>
      </c>
      <c r="H71" s="560">
        <f t="shared" si="24"/>
        <v>0</v>
      </c>
      <c r="I71" s="560">
        <v>0</v>
      </c>
      <c r="J71" s="560">
        <v>0</v>
      </c>
      <c r="K71" s="558">
        <f t="shared" si="25"/>
        <v>0</v>
      </c>
      <c r="L71" s="561">
        <f>IF($E$326=0,0,+$E$279+ROUND(($E$279/($E$326-$E$308)*$E$329),0))</f>
        <v>0</v>
      </c>
      <c r="M71" s="561">
        <f>IF($M$326=0,0,+$M$279+ROUND(($M$279/($M$326-$M$308)*$M$329),0))</f>
        <v>0</v>
      </c>
      <c r="N71" s="561">
        <f>IF($N$326=0,0,+$N$279+ROUND(($N$279/($N$326-$N$308)*$N$329),0))</f>
        <v>0</v>
      </c>
      <c r="O71" s="561">
        <f>IF($O$326=0,0,+$O$279+ROUND(($O$279/($O$326-$O$308)*$O$329),0))</f>
        <v>0</v>
      </c>
      <c r="P71" s="561">
        <f t="shared" si="26"/>
        <v>0</v>
      </c>
      <c r="Q71" s="560">
        <f>IF($R$326=0,0,+$R$279+ROUND(($R$279/($R$326-$R$308)*$R$329),0))</f>
        <v>0</v>
      </c>
      <c r="R71" s="560">
        <f>IF($S$326=0,0,+$S$279+ROUND(($S$279/($S$326-$S$308)*$S$329),0))</f>
        <v>0</v>
      </c>
      <c r="S71" s="560">
        <f>IF($T$326=0,0,+$T$279+ROUND(($T$279/($T$326-$T$308)*$T$329),0))</f>
        <v>0</v>
      </c>
      <c r="T71" s="560">
        <f>IF($U$326=0,0,+$U$279+ROUND(($U$279/($U$326-$U$308)*$U$329),0))</f>
        <v>0</v>
      </c>
      <c r="U71" s="560">
        <f t="shared" si="27"/>
        <v>0</v>
      </c>
      <c r="V71" s="558">
        <f>$P$71+$K$71+$U$71</f>
        <v>0</v>
      </c>
      <c r="W71" s="558">
        <f>IF($B$402=0,0,$V$71/$B$402)</f>
        <v>0</v>
      </c>
      <c r="X71" s="558">
        <f>$B$402</f>
        <v>0</v>
      </c>
      <c r="Y71" s="562">
        <f>$C$402</f>
        <v>0</v>
      </c>
      <c r="Z71" s="562">
        <f>IF($K$71&gt;0,+$K$71/$Y$71,0)</f>
        <v>0</v>
      </c>
      <c r="AA71" s="562">
        <f>IF(($P$71+$U$71)&gt;0,+($P$71+$U$71)/$Y$71,0)</f>
        <v>0</v>
      </c>
      <c r="AB71" s="562">
        <f>IF($V$71&gt;0,+$V$71/$Y$71,0)</f>
        <v>0</v>
      </c>
      <c r="AC71" s="131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</row>
    <row r="72" spans="1:40">
      <c r="A72" s="131" t="s">
        <v>32</v>
      </c>
      <c r="B72" s="560">
        <v>0</v>
      </c>
      <c r="C72" s="560">
        <v>0</v>
      </c>
      <c r="D72" s="560">
        <v>0</v>
      </c>
      <c r="E72" s="560">
        <v>0</v>
      </c>
      <c r="F72" s="560">
        <v>0</v>
      </c>
      <c r="G72" s="560">
        <v>0</v>
      </c>
      <c r="H72" s="560">
        <f t="shared" si="24"/>
        <v>0</v>
      </c>
      <c r="I72" s="560">
        <v>0</v>
      </c>
      <c r="J72" s="560">
        <v>0</v>
      </c>
      <c r="K72" s="558">
        <f t="shared" si="25"/>
        <v>0</v>
      </c>
      <c r="L72" s="561">
        <f>IF($E$326=0,0,+$E$280+ROUND(($E$280/($E$326-$E$308)*$E$329),0))</f>
        <v>0</v>
      </c>
      <c r="M72" s="561">
        <f>IF($M$326=0,0,+$M$280+ROUND(($M$280/($M$326-$M$308)*$M$329),0))</f>
        <v>0</v>
      </c>
      <c r="N72" s="561">
        <f>IF($N$326=0,0,+$N$280+ROUND(($N$280/($N$326-$N$308)*$N$329),0))</f>
        <v>0</v>
      </c>
      <c r="O72" s="561">
        <f>IF($O$326=0,0,+$O$280+ROUND(($O$280/($O$326-$O$308)*$O$329),0))</f>
        <v>0</v>
      </c>
      <c r="P72" s="561">
        <f t="shared" si="26"/>
        <v>0</v>
      </c>
      <c r="Q72" s="560">
        <f>IF($R$326=0,0,+$R$280+ROUND(($R$280/($R$326-$R$308)*$R$329),0))</f>
        <v>0</v>
      </c>
      <c r="R72" s="560">
        <f>IF($S$326=0,0,+$S$280+ROUND(($S$280/($S$326-$S$308)*$S$329),0))</f>
        <v>0</v>
      </c>
      <c r="S72" s="560">
        <f>IF($T$326=0,0,+$T$280+ROUND(($T$280/($T$326-$T$308)*$T$329),0))</f>
        <v>0</v>
      </c>
      <c r="T72" s="560">
        <f>IF($U$326=0,0,+$U$280+ROUND(($U$280/($U$326-$U$308)*$U$329),0))</f>
        <v>0</v>
      </c>
      <c r="U72" s="560">
        <f t="shared" si="27"/>
        <v>0</v>
      </c>
      <c r="V72" s="558">
        <f>$P$72+$K$72+$U$72</f>
        <v>0</v>
      </c>
      <c r="W72" s="558">
        <f>IF($B$403=0,0,$V$72/$B$403)</f>
        <v>0</v>
      </c>
      <c r="X72" s="558">
        <f>$B$403</f>
        <v>0</v>
      </c>
      <c r="Y72" s="562">
        <f>$C$403</f>
        <v>0</v>
      </c>
      <c r="Z72" s="562">
        <f>IF($K$72&gt;0,+$K$72/$Y$72,0)</f>
        <v>0</v>
      </c>
      <c r="AA72" s="562">
        <f>IF(($P$72+$U$72)&gt;0,+($P$72+$U$72)/$Y$72,0)</f>
        <v>0</v>
      </c>
      <c r="AB72" s="562">
        <f>IF($V$72&gt;0,+$V$72/$Y$72,0)</f>
        <v>0</v>
      </c>
      <c r="AC72" s="131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</row>
    <row r="73" spans="1:40" ht="15.75">
      <c r="A73" s="127"/>
      <c r="B73" s="563" t="s">
        <v>141</v>
      </c>
      <c r="C73" s="563" t="s">
        <v>141</v>
      </c>
      <c r="D73" s="563" t="s">
        <v>141</v>
      </c>
      <c r="E73" s="563" t="s">
        <v>141</v>
      </c>
      <c r="F73" s="563" t="s">
        <v>141</v>
      </c>
      <c r="G73" s="563" t="s">
        <v>141</v>
      </c>
      <c r="H73" s="563"/>
      <c r="I73" s="563" t="s">
        <v>141</v>
      </c>
      <c r="J73" s="563" t="s">
        <v>141</v>
      </c>
      <c r="K73" s="564"/>
      <c r="L73" s="565"/>
      <c r="M73" s="565"/>
      <c r="N73" s="565"/>
      <c r="O73" s="565"/>
      <c r="P73" s="565"/>
      <c r="Q73" s="566"/>
      <c r="R73" s="566"/>
      <c r="S73" s="566"/>
      <c r="T73" s="566"/>
      <c r="U73" s="566"/>
      <c r="V73" s="567"/>
      <c r="W73" s="568" t="s">
        <v>141</v>
      </c>
      <c r="X73" s="568"/>
      <c r="Y73" s="569"/>
      <c r="Z73" s="570"/>
      <c r="AA73" s="570"/>
      <c r="AB73" s="570"/>
      <c r="AC73" s="131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</row>
    <row r="74" spans="1:40" ht="15.75">
      <c r="A74" s="127" t="s">
        <v>33</v>
      </c>
      <c r="B74" s="328">
        <f t="shared" ref="B74:V74" si="28">SUM(B66:B72)</f>
        <v>0</v>
      </c>
      <c r="C74" s="328">
        <f t="shared" si="28"/>
        <v>0</v>
      </c>
      <c r="D74" s="328">
        <f t="shared" si="28"/>
        <v>0</v>
      </c>
      <c r="E74" s="328">
        <f t="shared" si="28"/>
        <v>0</v>
      </c>
      <c r="F74" s="328">
        <f t="shared" si="28"/>
        <v>0</v>
      </c>
      <c r="G74" s="328">
        <f t="shared" si="28"/>
        <v>0</v>
      </c>
      <c r="H74" s="328">
        <f t="shared" si="28"/>
        <v>0</v>
      </c>
      <c r="I74" s="328">
        <f t="shared" si="28"/>
        <v>0</v>
      </c>
      <c r="J74" s="328">
        <f t="shared" si="28"/>
        <v>0</v>
      </c>
      <c r="K74" s="309">
        <f t="shared" si="28"/>
        <v>0</v>
      </c>
      <c r="L74" s="576">
        <f t="shared" si="28"/>
        <v>0</v>
      </c>
      <c r="M74" s="576">
        <f t="shared" si="28"/>
        <v>0</v>
      </c>
      <c r="N74" s="576">
        <f t="shared" si="28"/>
        <v>0</v>
      </c>
      <c r="O74" s="576">
        <f t="shared" si="28"/>
        <v>0</v>
      </c>
      <c r="P74" s="576">
        <f t="shared" si="28"/>
        <v>0</v>
      </c>
      <c r="Q74" s="328">
        <f t="shared" si="28"/>
        <v>0</v>
      </c>
      <c r="R74" s="328">
        <f t="shared" si="28"/>
        <v>0</v>
      </c>
      <c r="S74" s="328">
        <f t="shared" si="28"/>
        <v>0</v>
      </c>
      <c r="T74" s="328">
        <f t="shared" si="28"/>
        <v>0</v>
      </c>
      <c r="U74" s="328">
        <f t="shared" si="28"/>
        <v>0</v>
      </c>
      <c r="V74" s="309">
        <f t="shared" si="28"/>
        <v>0</v>
      </c>
      <c r="W74" s="558">
        <f>IF($B$405=0,0,$V$74/$B$405)</f>
        <v>0</v>
      </c>
      <c r="X74" s="558">
        <f>$B$405</f>
        <v>0</v>
      </c>
      <c r="Y74" s="562">
        <f>$C$405</f>
        <v>0</v>
      </c>
      <c r="Z74" s="562">
        <f>IF($K$74&gt;0,+$K$74/$Y$74,0)</f>
        <v>0</v>
      </c>
      <c r="AA74" s="562">
        <f>IF(($P$74+$U$74)&gt;0,+($P$74+$U$74)/$Y$74,0)</f>
        <v>0</v>
      </c>
      <c r="AB74" s="562">
        <f>IF($V$74&gt;0,+$V$74/$Y$74,0)</f>
        <v>0</v>
      </c>
      <c r="AC74" s="131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245"/>
    </row>
    <row r="75" spans="1:40" ht="15.75">
      <c r="A75" s="222"/>
      <c r="B75" s="563"/>
      <c r="C75" s="563"/>
      <c r="D75" s="563"/>
      <c r="E75" s="563"/>
      <c r="F75" s="563"/>
      <c r="G75" s="563"/>
      <c r="H75" s="563"/>
      <c r="I75" s="563"/>
      <c r="J75" s="563"/>
      <c r="K75" s="564" t="s">
        <v>141</v>
      </c>
      <c r="L75" s="565"/>
      <c r="M75" s="565"/>
      <c r="N75" s="565"/>
      <c r="O75" s="565"/>
      <c r="P75" s="565"/>
      <c r="Q75" s="566"/>
      <c r="R75" s="566"/>
      <c r="S75" s="566"/>
      <c r="T75" s="566"/>
      <c r="U75" s="566"/>
      <c r="V75" s="567"/>
      <c r="W75" s="568"/>
      <c r="X75" s="568"/>
      <c r="Y75" s="569"/>
      <c r="Z75" s="570"/>
      <c r="AA75" s="570"/>
      <c r="AB75" s="570"/>
      <c r="AC75" s="131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</row>
    <row r="76" spans="1:40" ht="15.75">
      <c r="A76" s="127" t="s">
        <v>34</v>
      </c>
      <c r="B76" s="328"/>
      <c r="C76" s="328"/>
      <c r="D76" s="328"/>
      <c r="E76" s="328"/>
      <c r="F76" s="328"/>
      <c r="G76" s="328"/>
      <c r="H76" s="328"/>
      <c r="I76" s="328"/>
      <c r="J76" s="328"/>
      <c r="K76" s="309"/>
      <c r="L76" s="556"/>
      <c r="M76" s="556"/>
      <c r="N76" s="556"/>
      <c r="O76" s="556"/>
      <c r="P76" s="556"/>
      <c r="Q76" s="557"/>
      <c r="R76" s="557"/>
      <c r="S76" s="557"/>
      <c r="T76" s="557"/>
      <c r="U76" s="557"/>
      <c r="V76" s="294"/>
      <c r="W76" s="558"/>
      <c r="X76" s="558"/>
      <c r="Y76" s="562"/>
      <c r="Z76" s="577"/>
      <c r="AA76" s="577"/>
      <c r="AB76" s="577"/>
      <c r="AC76" s="131"/>
      <c r="AD76" s="199"/>
      <c r="AE76" s="199"/>
      <c r="AF76" s="199"/>
      <c r="AG76" s="199"/>
      <c r="AH76" s="199"/>
      <c r="AI76" s="199"/>
      <c r="AJ76" s="199"/>
      <c r="AK76" s="199"/>
      <c r="AL76" s="199"/>
      <c r="AM76" s="199"/>
      <c r="AN76" s="199"/>
    </row>
    <row r="77" spans="1:40" ht="15.75">
      <c r="A77" s="131" t="s">
        <v>35</v>
      </c>
      <c r="B77" s="560">
        <v>0</v>
      </c>
      <c r="C77" s="560">
        <v>0</v>
      </c>
      <c r="D77" s="560">
        <v>0</v>
      </c>
      <c r="E77" s="560">
        <v>0</v>
      </c>
      <c r="F77" s="560">
        <v>0</v>
      </c>
      <c r="G77" s="560">
        <v>0</v>
      </c>
      <c r="H77" s="328">
        <f>SUM(B77:G77)</f>
        <v>0</v>
      </c>
      <c r="I77" s="560">
        <v>0</v>
      </c>
      <c r="J77" s="560">
        <v>0</v>
      </c>
      <c r="K77" s="309">
        <f>SUM(H77:J77)</f>
        <v>0</v>
      </c>
      <c r="L77" s="561">
        <f>IF($E$326=0,0,+$E$285+ROUND(($E$285/($E$326-$E$308)*$E$329),0))</f>
        <v>0</v>
      </c>
      <c r="M77" s="561">
        <f>IF($M$326=0,0,+$M$285+ROUND(($M$285/($M$326-$M$308)*$M$329),0))</f>
        <v>0</v>
      </c>
      <c r="N77" s="561">
        <f>IF($N$326=0,0,+$N$285+ROUND(($N$285/($N$326-$N$308)*$N$329),0))</f>
        <v>0</v>
      </c>
      <c r="O77" s="561">
        <f>IF($O$326=0,0,+$O$285+ROUND(($O$285/($O$326-$O$308)*$O$329),0))</f>
        <v>0</v>
      </c>
      <c r="P77" s="561">
        <f>SUM(L77:O77)</f>
        <v>0</v>
      </c>
      <c r="Q77" s="560">
        <f>IF($R$326=0,0,+$R$285+ROUND(($R$285/($R$326-$R$308)*$R$329),0))</f>
        <v>0</v>
      </c>
      <c r="R77" s="560">
        <f>IF($S$326=0,0,+$S$285+ROUND(($S$285/($S$326-$S$308)*$S$329),0))</f>
        <v>0</v>
      </c>
      <c r="S77" s="560">
        <f>IF($T$326=0,0,+$T$285+ROUND(($T$285/($T$326-$T$308)*$T$329),0))</f>
        <v>0</v>
      </c>
      <c r="T77" s="560">
        <f>IF($U$326=0,0,+$U$285+ROUND(($U$285/($U$326-$U$308)*$U$329),0))</f>
        <v>0</v>
      </c>
      <c r="U77" s="560">
        <f>SUM(Q77:T77)</f>
        <v>0</v>
      </c>
      <c r="V77" s="558">
        <f>$P$77+$K$77+$U$77</f>
        <v>0</v>
      </c>
      <c r="W77" s="558">
        <f>IF($B$408=0,0,$V$77/$B$408)</f>
        <v>0</v>
      </c>
      <c r="X77" s="558">
        <f>$B$408</f>
        <v>0</v>
      </c>
      <c r="Y77" s="562">
        <f>$C$408</f>
        <v>0</v>
      </c>
      <c r="Z77" s="562">
        <f>IF($K$77&gt;0,+$K$77/$Y$77,0)</f>
        <v>0</v>
      </c>
      <c r="AA77" s="562">
        <f>IF(($P$77+$U$77)&gt;0,+($P$77+$U$77)/$Y$77,0)</f>
        <v>0</v>
      </c>
      <c r="AB77" s="562">
        <f>IF($V$77&gt;0,+$V$77/$Y$77,0)</f>
        <v>0</v>
      </c>
      <c r="AC77" s="131"/>
      <c r="AD77" s="199"/>
      <c r="AE77" s="199"/>
      <c r="AF77" s="199"/>
      <c r="AG77" s="199"/>
      <c r="AH77" s="199"/>
      <c r="AI77" s="199"/>
      <c r="AJ77" s="199"/>
      <c r="AK77" s="199"/>
      <c r="AL77" s="199"/>
      <c r="AM77" s="199"/>
      <c r="AN77" s="199"/>
    </row>
    <row r="78" spans="1:40" ht="15.75">
      <c r="A78" s="127"/>
      <c r="B78" s="563"/>
      <c r="C78" s="563"/>
      <c r="D78" s="563"/>
      <c r="E78" s="563"/>
      <c r="F78" s="563"/>
      <c r="G78" s="563"/>
      <c r="H78" s="563"/>
      <c r="I78" s="563"/>
      <c r="J78" s="563"/>
      <c r="K78" s="564"/>
      <c r="L78" s="565"/>
      <c r="M78" s="565"/>
      <c r="N78" s="565"/>
      <c r="O78" s="565"/>
      <c r="P78" s="578"/>
      <c r="Q78" s="566"/>
      <c r="R78" s="566"/>
      <c r="S78" s="566"/>
      <c r="T78" s="566"/>
      <c r="U78" s="579"/>
      <c r="V78" s="568"/>
      <c r="W78" s="568"/>
      <c r="X78" s="568"/>
      <c r="Y78" s="569"/>
      <c r="Z78" s="570"/>
      <c r="AA78" s="570"/>
      <c r="AB78" s="570"/>
      <c r="AC78" s="131"/>
      <c r="AD78" s="199"/>
      <c r="AE78" s="199"/>
      <c r="AF78" s="199"/>
      <c r="AG78" s="199"/>
      <c r="AH78" s="199"/>
      <c r="AI78" s="199"/>
      <c r="AJ78" s="199"/>
      <c r="AK78" s="199"/>
      <c r="AL78" s="199"/>
      <c r="AM78" s="199"/>
      <c r="AN78" s="199"/>
    </row>
    <row r="79" spans="1:40" ht="15.75">
      <c r="A79" s="127" t="s">
        <v>36</v>
      </c>
      <c r="B79" s="328">
        <f t="shared" ref="B79:V79" si="29">SUM(B76:B78)</f>
        <v>0</v>
      </c>
      <c r="C79" s="328">
        <f t="shared" si="29"/>
        <v>0</v>
      </c>
      <c r="D79" s="328">
        <f t="shared" si="29"/>
        <v>0</v>
      </c>
      <c r="E79" s="328">
        <f t="shared" si="29"/>
        <v>0</v>
      </c>
      <c r="F79" s="328">
        <f t="shared" si="29"/>
        <v>0</v>
      </c>
      <c r="G79" s="328">
        <f t="shared" si="29"/>
        <v>0</v>
      </c>
      <c r="H79" s="328">
        <f t="shared" si="29"/>
        <v>0</v>
      </c>
      <c r="I79" s="328">
        <f t="shared" si="29"/>
        <v>0</v>
      </c>
      <c r="J79" s="328">
        <f t="shared" si="29"/>
        <v>0</v>
      </c>
      <c r="K79" s="309">
        <f t="shared" si="29"/>
        <v>0</v>
      </c>
      <c r="L79" s="576">
        <f t="shared" si="29"/>
        <v>0</v>
      </c>
      <c r="M79" s="576">
        <f t="shared" si="29"/>
        <v>0</v>
      </c>
      <c r="N79" s="576">
        <f t="shared" si="29"/>
        <v>0</v>
      </c>
      <c r="O79" s="576">
        <f t="shared" si="29"/>
        <v>0</v>
      </c>
      <c r="P79" s="576">
        <f t="shared" si="29"/>
        <v>0</v>
      </c>
      <c r="Q79" s="328">
        <f t="shared" si="29"/>
        <v>0</v>
      </c>
      <c r="R79" s="328">
        <f t="shared" si="29"/>
        <v>0</v>
      </c>
      <c r="S79" s="328">
        <f t="shared" si="29"/>
        <v>0</v>
      </c>
      <c r="T79" s="328">
        <f t="shared" si="29"/>
        <v>0</v>
      </c>
      <c r="U79" s="328">
        <f t="shared" si="29"/>
        <v>0</v>
      </c>
      <c r="V79" s="309">
        <f t="shared" si="29"/>
        <v>0</v>
      </c>
      <c r="W79" s="558">
        <f>IF($B$410=0,0,$V$79/$B$410)</f>
        <v>0</v>
      </c>
      <c r="X79" s="558">
        <f>$B$410</f>
        <v>0</v>
      </c>
      <c r="Y79" s="562">
        <f>$C$410</f>
        <v>0</v>
      </c>
      <c r="Z79" s="562">
        <f>IF($K$79&gt;0,+$K$79/$Y$79,0)</f>
        <v>0</v>
      </c>
      <c r="AA79" s="562">
        <f>IF(($P$79+$U$79)&gt;0,+($P$79+$U$79)/$Y$79,0)</f>
        <v>0</v>
      </c>
      <c r="AB79" s="562">
        <f>IF($V$79&gt;0,+$V$79/$Y$79,0)</f>
        <v>0</v>
      </c>
      <c r="AC79" s="131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</row>
    <row r="80" spans="1:40" ht="15.75">
      <c r="A80" s="222"/>
      <c r="B80" s="563"/>
      <c r="C80" s="563"/>
      <c r="D80" s="563"/>
      <c r="E80" s="563"/>
      <c r="F80" s="563"/>
      <c r="G80" s="563"/>
      <c r="H80" s="563"/>
      <c r="I80" s="563"/>
      <c r="J80" s="563"/>
      <c r="K80" s="564" t="s">
        <v>141</v>
      </c>
      <c r="L80" s="565"/>
      <c r="M80" s="565"/>
      <c r="N80" s="565"/>
      <c r="O80" s="565"/>
      <c r="P80" s="565"/>
      <c r="Q80" s="566"/>
      <c r="R80" s="566"/>
      <c r="S80" s="566"/>
      <c r="T80" s="566"/>
      <c r="U80" s="566"/>
      <c r="V80" s="567"/>
      <c r="W80" s="568"/>
      <c r="X80" s="568"/>
      <c r="Y80" s="569"/>
      <c r="Z80" s="570"/>
      <c r="AA80" s="570"/>
      <c r="AB80" s="570"/>
      <c r="AC80" s="131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</row>
    <row r="81" spans="1:40" ht="15.75">
      <c r="A81" s="127" t="s">
        <v>37</v>
      </c>
      <c r="B81" s="328"/>
      <c r="C81" s="328"/>
      <c r="D81" s="328"/>
      <c r="E81" s="328"/>
      <c r="F81" s="328"/>
      <c r="G81" s="328"/>
      <c r="H81" s="328"/>
      <c r="I81" s="328"/>
      <c r="J81" s="328"/>
      <c r="K81" s="309"/>
      <c r="L81" s="556"/>
      <c r="M81" s="556"/>
      <c r="N81" s="556"/>
      <c r="O81" s="556"/>
      <c r="P81" s="556"/>
      <c r="Q81" s="557"/>
      <c r="R81" s="557"/>
      <c r="S81" s="557"/>
      <c r="T81" s="557"/>
      <c r="U81" s="557"/>
      <c r="V81" s="294"/>
      <c r="W81" s="558"/>
      <c r="X81" s="558"/>
      <c r="Y81" s="562"/>
      <c r="Z81" s="577"/>
      <c r="AA81" s="577"/>
      <c r="AB81" s="577"/>
      <c r="AC81" s="131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</row>
    <row r="82" spans="1:40">
      <c r="A82" s="131" t="s">
        <v>38</v>
      </c>
      <c r="B82" s="560">
        <v>0</v>
      </c>
      <c r="C82" s="560">
        <v>0</v>
      </c>
      <c r="D82" s="560">
        <v>0</v>
      </c>
      <c r="E82" s="560">
        <v>0</v>
      </c>
      <c r="F82" s="560">
        <v>0</v>
      </c>
      <c r="G82" s="560">
        <v>0</v>
      </c>
      <c r="H82" s="560">
        <f t="shared" ref="H82:H88" si="30">SUM(B82:G82)</f>
        <v>0</v>
      </c>
      <c r="I82" s="560">
        <v>0</v>
      </c>
      <c r="J82" s="560">
        <v>0</v>
      </c>
      <c r="K82" s="560">
        <f t="shared" ref="K82:K88" si="31">SUM(H82:J82)</f>
        <v>0</v>
      </c>
      <c r="L82" s="561">
        <f>IF($E$326=0,0,+$E$290+ROUND(($E$290/($E$326-$E$308)*$E$329),0))</f>
        <v>0</v>
      </c>
      <c r="M82" s="561">
        <f>IF($M$326=0,0,+$M$290+ROUND(($M$290/($M$326-$M$308)*$M$329),0))</f>
        <v>0</v>
      </c>
      <c r="N82" s="561">
        <f>IF($N$326=0,0,+$N$290+ROUND(($N$290/($N$326-$N$308)*$N$329),0))</f>
        <v>0</v>
      </c>
      <c r="O82" s="561">
        <f>IF($O$326=0,0,+$O$290+ROUND(($O$290/($O$326-$O$308)*$O$329),0))</f>
        <v>0</v>
      </c>
      <c r="P82" s="561">
        <f t="shared" ref="P82:P88" si="32">SUM(L82:O82)</f>
        <v>0</v>
      </c>
      <c r="Q82" s="560">
        <f>IF($R$326=0,0,+$R$290+ROUND(($R$290/($R$326-$R$308)*$R$329),0))</f>
        <v>0</v>
      </c>
      <c r="R82" s="560">
        <f>IF($S$326=0,0,+$S$290+ROUND(($S$290/($S$326-$S$308)*$S$329),0))</f>
        <v>0</v>
      </c>
      <c r="S82" s="560">
        <f>IF($T$326=0,0,+$T$290+ROUND(($T$290/($T$326-$T$308)*$T$329),0))</f>
        <v>0</v>
      </c>
      <c r="T82" s="560">
        <f>IF($U$326=0,0,+$U$290+ROUND(($U$290/($U$326-$U$308)*$U$329),0))</f>
        <v>0</v>
      </c>
      <c r="U82" s="560">
        <f t="shared" ref="U82:U88" si="33">SUM(Q82:T82)</f>
        <v>0</v>
      </c>
      <c r="V82" s="558">
        <f>$P$82+$K$82+$U$82</f>
        <v>0</v>
      </c>
      <c r="W82" s="558">
        <f>IF($B$413=0,0,$V$82/$B$413)</f>
        <v>0</v>
      </c>
      <c r="X82" s="558">
        <f>$B$413</f>
        <v>0</v>
      </c>
      <c r="Y82" s="562">
        <f>$C$413</f>
        <v>0</v>
      </c>
      <c r="Z82" s="562">
        <f>IF($K$82&gt;0,+$K$82/$Y$82,0)</f>
        <v>0</v>
      </c>
      <c r="AA82" s="562">
        <f>IF(($P$82+$U$82)&gt;0,+($P$82+$U$82)/$Y$82,0)</f>
        <v>0</v>
      </c>
      <c r="AB82" s="562">
        <f>IF($V$82&gt;0,+$V$82/$Y$82,0)</f>
        <v>0</v>
      </c>
      <c r="AC82" s="131"/>
      <c r="AD82" s="199"/>
      <c r="AE82" s="199"/>
      <c r="AF82" s="199"/>
      <c r="AG82" s="199"/>
      <c r="AH82" s="199"/>
      <c r="AI82" s="199"/>
      <c r="AJ82" s="199"/>
      <c r="AK82" s="199"/>
      <c r="AL82" s="199"/>
      <c r="AM82" s="199"/>
      <c r="AN82" s="199"/>
    </row>
    <row r="83" spans="1:40">
      <c r="A83" s="131" t="s">
        <v>39</v>
      </c>
      <c r="B83" s="560">
        <v>0</v>
      </c>
      <c r="C83" s="560">
        <v>0</v>
      </c>
      <c r="D83" s="560">
        <v>0</v>
      </c>
      <c r="E83" s="560">
        <v>0</v>
      </c>
      <c r="F83" s="560">
        <v>0</v>
      </c>
      <c r="G83" s="560">
        <v>0</v>
      </c>
      <c r="H83" s="560">
        <f t="shared" si="30"/>
        <v>0</v>
      </c>
      <c r="I83" s="560">
        <v>0</v>
      </c>
      <c r="J83" s="560">
        <v>0</v>
      </c>
      <c r="K83" s="558">
        <f t="shared" si="31"/>
        <v>0</v>
      </c>
      <c r="L83" s="561">
        <f>IF($E$326=0,0,+$E$291+ROUND(($E$291/($E$326-$E$308)*$E$329),0))</f>
        <v>0</v>
      </c>
      <c r="M83" s="561">
        <f>IF($M$326=0,0,+$M$291+ROUND(($M$291/($M$326-$M$308)*$M$329),0))</f>
        <v>0</v>
      </c>
      <c r="N83" s="561">
        <f>IF($N$326=0,0,+$N$291+ROUND(($N$291/($N$326-$N$308)*$N$329),0))</f>
        <v>0</v>
      </c>
      <c r="O83" s="561">
        <f>IF($O$326=0,0,+$O$291+ROUND(($O$291/($O$326-$O$308)*$O$329),0))</f>
        <v>0</v>
      </c>
      <c r="P83" s="561">
        <f t="shared" si="32"/>
        <v>0</v>
      </c>
      <c r="Q83" s="560">
        <f>IF($R$326=0,0,+$R$291+ROUND(($R$291/($R$326-$R$308)*$R$329),0))</f>
        <v>0</v>
      </c>
      <c r="R83" s="560">
        <f>IF($S$326=0,0,+$S$291+ROUND(($S$291/($S$326-$S$308)*$S$329),0))</f>
        <v>0</v>
      </c>
      <c r="S83" s="560">
        <f>IF($T$326=0,0,+$T$291+ROUND(($T$291/($T$326-$T$308)*$T$329),0))</f>
        <v>0</v>
      </c>
      <c r="T83" s="560">
        <f>IF($U$326=0,0,+$U$291+ROUND(($U$291/($U$326-$U$308)*$U$329),0))</f>
        <v>0</v>
      </c>
      <c r="U83" s="560">
        <f t="shared" si="33"/>
        <v>0</v>
      </c>
      <c r="V83" s="558">
        <f>$P$83+$K$83+$U$83</f>
        <v>0</v>
      </c>
      <c r="W83" s="558">
        <f>IF($B$414=0,0,$V$83/$B$414)</f>
        <v>0</v>
      </c>
      <c r="X83" s="558">
        <f>$B$414</f>
        <v>0</v>
      </c>
      <c r="Y83" s="562">
        <f>$C$414</f>
        <v>0</v>
      </c>
      <c r="Z83" s="562">
        <f>IF($K$83&gt;0,+$K$83/$Y$83,0)</f>
        <v>0</v>
      </c>
      <c r="AA83" s="562">
        <f>IF(($P$83+$U$83)&gt;0,+($P$83+$U$83)/$Y$83,0)</f>
        <v>0</v>
      </c>
      <c r="AB83" s="562">
        <f>IF($V$83&gt;0,+$V$83/$Y$83,0)</f>
        <v>0</v>
      </c>
      <c r="AC83" s="131"/>
      <c r="AD83" s="199"/>
      <c r="AE83" s="199"/>
      <c r="AF83" s="199"/>
      <c r="AG83" s="199"/>
      <c r="AH83" s="199"/>
      <c r="AI83" s="199"/>
      <c r="AJ83" s="199"/>
      <c r="AK83" s="199"/>
      <c r="AL83" s="199"/>
      <c r="AM83" s="199"/>
      <c r="AN83" s="199"/>
    </row>
    <row r="84" spans="1:40">
      <c r="A84" s="131" t="s">
        <v>40</v>
      </c>
      <c r="B84" s="560">
        <v>0</v>
      </c>
      <c r="C84" s="560">
        <v>0</v>
      </c>
      <c r="D84" s="560">
        <v>0</v>
      </c>
      <c r="E84" s="560">
        <v>0</v>
      </c>
      <c r="F84" s="560">
        <v>0</v>
      </c>
      <c r="G84" s="560">
        <v>0</v>
      </c>
      <c r="H84" s="560">
        <f t="shared" si="30"/>
        <v>0</v>
      </c>
      <c r="I84" s="560">
        <v>0</v>
      </c>
      <c r="J84" s="560">
        <v>0</v>
      </c>
      <c r="K84" s="558">
        <f t="shared" si="31"/>
        <v>0</v>
      </c>
      <c r="L84" s="561">
        <f>IF($E$326=0,0,+$E$292+ROUND(($E$292/($E$326-$E$308)*$E$329),0))</f>
        <v>0</v>
      </c>
      <c r="M84" s="561">
        <f>IF($M$326=0,0,+$M$292+ROUND(($M$292/($M$326-$M$308)*$M$329),0))</f>
        <v>0</v>
      </c>
      <c r="N84" s="561">
        <f>IF($N$326=0,0,+$N$292+ROUND(($N$292/($N$326-$N$308)*$N$329),0))</f>
        <v>0</v>
      </c>
      <c r="O84" s="561">
        <f>IF($O$326=0,0,+$O$292+ROUND(($O$292/($O$326-$O$308)*$O$329),0))</f>
        <v>0</v>
      </c>
      <c r="P84" s="561">
        <f t="shared" si="32"/>
        <v>0</v>
      </c>
      <c r="Q84" s="560">
        <f>IF($R$326=0,0,+$R$292+ROUND(($R$292/($R$326-$R$308)*$R$329),0))</f>
        <v>0</v>
      </c>
      <c r="R84" s="560">
        <f>IF($S$326=0,0,+$S$292+ROUND(($S$292/($S$326-$S$308)*$S$329),0))</f>
        <v>0</v>
      </c>
      <c r="S84" s="560">
        <f>IF($T$326=0,0,+$T$292+ROUND(($T$292/($T$326-$T$308)*$T$329),0))</f>
        <v>0</v>
      </c>
      <c r="T84" s="560">
        <f>IF($U$326=0,0,+$U$292+ROUND(($U$292/($U$326-$U$308)*$U$329),0))</f>
        <v>0</v>
      </c>
      <c r="U84" s="560">
        <f t="shared" si="33"/>
        <v>0</v>
      </c>
      <c r="V84" s="558">
        <f>$P$84+$K$84+$U$84</f>
        <v>0</v>
      </c>
      <c r="W84" s="558">
        <f>IF($B$415=0,0,$V$84/$B$415)</f>
        <v>0</v>
      </c>
      <c r="X84" s="558">
        <f>$B$415</f>
        <v>0</v>
      </c>
      <c r="Y84" s="562">
        <f>$C$415</f>
        <v>0</v>
      </c>
      <c r="Z84" s="562">
        <f>IF($K$84&gt;0,+$K$84/$Y$84,0)</f>
        <v>0</v>
      </c>
      <c r="AA84" s="562">
        <f>IF(($P$84+$U$84)&gt;0,+($P$84+$U$84)/$Y$84,0)</f>
        <v>0</v>
      </c>
      <c r="AB84" s="562">
        <f>IF($V$84&gt;0,+$V$84/$Y$84,0)</f>
        <v>0</v>
      </c>
      <c r="AC84" s="131"/>
      <c r="AD84" s="199"/>
      <c r="AE84" s="199"/>
      <c r="AF84" s="199"/>
      <c r="AG84" s="199"/>
      <c r="AH84" s="199"/>
      <c r="AI84" s="199"/>
      <c r="AJ84" s="199"/>
      <c r="AK84" s="199"/>
      <c r="AL84" s="199"/>
      <c r="AM84" s="199"/>
      <c r="AN84" s="199"/>
    </row>
    <row r="85" spans="1:40">
      <c r="A85" s="131" t="s">
        <v>41</v>
      </c>
      <c r="B85" s="560">
        <v>0</v>
      </c>
      <c r="C85" s="560">
        <v>0</v>
      </c>
      <c r="D85" s="560">
        <v>0</v>
      </c>
      <c r="E85" s="560">
        <v>0</v>
      </c>
      <c r="F85" s="560">
        <v>0</v>
      </c>
      <c r="G85" s="560">
        <v>0</v>
      </c>
      <c r="H85" s="560">
        <f t="shared" si="30"/>
        <v>0</v>
      </c>
      <c r="I85" s="560">
        <v>0</v>
      </c>
      <c r="J85" s="560">
        <v>0</v>
      </c>
      <c r="K85" s="558">
        <f t="shared" si="31"/>
        <v>0</v>
      </c>
      <c r="L85" s="561">
        <f>IF($E$326=0,0,+$E$293+ROUND(($E$293/($E$326-$E$308)*$E$329),0))</f>
        <v>0</v>
      </c>
      <c r="M85" s="561">
        <f>IF($M$326=0,0,+$M$293+ROUND(($M$293/($M$326-$M$308)*$M$329),0))</f>
        <v>0</v>
      </c>
      <c r="N85" s="561">
        <f>IF($N$326=0,0,+$N$293+ROUND(($N$293/($N$326-$N$308)*$N$329),0))</f>
        <v>0</v>
      </c>
      <c r="O85" s="561">
        <f>IF($O$326=0,0,+$O$293+ROUND(($O$293/($O$326-$O$308)*$O$329),0))</f>
        <v>0</v>
      </c>
      <c r="P85" s="561">
        <f t="shared" si="32"/>
        <v>0</v>
      </c>
      <c r="Q85" s="560">
        <f>IF($R$326=0,0,+$R$293+ROUND(($R$293/($R$326-$R$308)*$R$329),0))</f>
        <v>0</v>
      </c>
      <c r="R85" s="560">
        <f>IF($S$326=0,0,+$S$293+ROUND(($S$293/($S$326-$S$308)*$S$329),0))</f>
        <v>0</v>
      </c>
      <c r="S85" s="560">
        <f>IF($T$326=0,0,+$T$293+ROUND(($T$293/($T$326-$T$308)*$T$329),0))</f>
        <v>0</v>
      </c>
      <c r="T85" s="560">
        <f>IF($U$326=0,0,+$U$293+ROUND(($U$293/($U$326-$U$308)*$U$329),0))</f>
        <v>0</v>
      </c>
      <c r="U85" s="560">
        <f t="shared" si="33"/>
        <v>0</v>
      </c>
      <c r="V85" s="558">
        <f>$P$85+$K$85+$U$85</f>
        <v>0</v>
      </c>
      <c r="W85" s="558">
        <f>IF($B$416=0,0,$V$85/$B$416)</f>
        <v>0</v>
      </c>
      <c r="X85" s="558">
        <f>$B$416</f>
        <v>0</v>
      </c>
      <c r="Y85" s="562">
        <f>$C$416</f>
        <v>0</v>
      </c>
      <c r="Z85" s="562">
        <f>IF($K$85&gt;0,+$K$85/$Y$85,0)</f>
        <v>0</v>
      </c>
      <c r="AA85" s="562">
        <f>IF(($P$85+$U$85)&gt;0,+($P$85+$U$85)/$Y$85,0)</f>
        <v>0</v>
      </c>
      <c r="AB85" s="562">
        <f>IF($V$85&gt;0,+$V$85/$Y$85,0)</f>
        <v>0</v>
      </c>
      <c r="AC85" s="131"/>
      <c r="AD85" s="199"/>
      <c r="AE85" s="199"/>
      <c r="AF85" s="199"/>
      <c r="AG85" s="199"/>
      <c r="AH85" s="199"/>
      <c r="AI85" s="199"/>
      <c r="AJ85" s="199"/>
      <c r="AK85" s="199"/>
      <c r="AL85" s="199"/>
      <c r="AM85" s="199"/>
      <c r="AN85" s="199"/>
    </row>
    <row r="86" spans="1:40">
      <c r="A86" s="131" t="s">
        <v>42</v>
      </c>
      <c r="B86" s="560">
        <v>0</v>
      </c>
      <c r="C86" s="560">
        <v>0</v>
      </c>
      <c r="D86" s="560">
        <v>0</v>
      </c>
      <c r="E86" s="560">
        <v>0</v>
      </c>
      <c r="F86" s="560">
        <v>0</v>
      </c>
      <c r="G86" s="560">
        <v>0</v>
      </c>
      <c r="H86" s="560">
        <f t="shared" si="30"/>
        <v>0</v>
      </c>
      <c r="I86" s="560">
        <v>0</v>
      </c>
      <c r="J86" s="560">
        <v>0</v>
      </c>
      <c r="K86" s="558">
        <f t="shared" si="31"/>
        <v>0</v>
      </c>
      <c r="L86" s="561">
        <f>IF($E$326=0,0,+$E$294+ROUND(($E$294/($E$326-$E$308)*$E$329),0))</f>
        <v>0</v>
      </c>
      <c r="M86" s="561">
        <f>IF($M$326=0,0,+$M$294+ROUND(($M$294/($M$326-$M$308)*$M$329),0))</f>
        <v>0</v>
      </c>
      <c r="N86" s="561">
        <f>IF($N$326=0,0,+$N$294+ROUND(($N$294/($N$326-$N$308)*$N$329),0))</f>
        <v>0</v>
      </c>
      <c r="O86" s="561">
        <f>IF($O$326=0,0,+$O$294+ROUND(($O$294/($O$326-$O$308)*$O$329),0))</f>
        <v>0</v>
      </c>
      <c r="P86" s="561">
        <f t="shared" si="32"/>
        <v>0</v>
      </c>
      <c r="Q86" s="560">
        <f>IF($R$326=0,0,+$R$294+ROUND(($R$294/($R$326-$R$308)*$R$329),0))</f>
        <v>0</v>
      </c>
      <c r="R86" s="560">
        <f>IF($S$326=0,0,+$S$294+ROUND(($S$294/($S$326-$S$308)*$S$329),0))</f>
        <v>0</v>
      </c>
      <c r="S86" s="560">
        <f>IF($T$326=0,0,+$T$294+ROUND(($T$294/($T$326-$T$308)*$T$329),0))</f>
        <v>0</v>
      </c>
      <c r="T86" s="560">
        <f>IF($U$326=0,0,+$U$294+ROUND(($U$294/($U$326-$U$308)*$U$329),0))</f>
        <v>0</v>
      </c>
      <c r="U86" s="560">
        <f t="shared" si="33"/>
        <v>0</v>
      </c>
      <c r="V86" s="558">
        <f>$P$86+$K$86+$U$86</f>
        <v>0</v>
      </c>
      <c r="W86" s="558">
        <f>IF($B$417=0,0,$V$86/$B$417)</f>
        <v>0</v>
      </c>
      <c r="X86" s="558">
        <f>$B$417</f>
        <v>0</v>
      </c>
      <c r="Y86" s="562">
        <f>$C$417</f>
        <v>0</v>
      </c>
      <c r="Z86" s="562">
        <f>IF($K$86&gt;0,+$K$86/$Y$86,0)</f>
        <v>0</v>
      </c>
      <c r="AA86" s="562">
        <f>IF(($P$86+$U$86)&gt;0,+($P$86+$U$86)/$Y$86,0)</f>
        <v>0</v>
      </c>
      <c r="AB86" s="562">
        <f>IF($V$86&gt;0,+$V$86/$Y$86,0)</f>
        <v>0</v>
      </c>
      <c r="AC86" s="131"/>
      <c r="AD86" s="199"/>
      <c r="AE86" s="199"/>
      <c r="AF86" s="199"/>
      <c r="AG86" s="199"/>
      <c r="AH86" s="199"/>
      <c r="AI86" s="199"/>
      <c r="AJ86" s="199"/>
      <c r="AK86" s="199"/>
      <c r="AL86" s="199"/>
      <c r="AM86" s="199"/>
      <c r="AN86" s="199"/>
    </row>
    <row r="87" spans="1:40">
      <c r="A87" s="131" t="s">
        <v>43</v>
      </c>
      <c r="B87" s="560">
        <v>0</v>
      </c>
      <c r="C87" s="560">
        <v>0</v>
      </c>
      <c r="D87" s="560">
        <v>0</v>
      </c>
      <c r="E87" s="560">
        <v>0</v>
      </c>
      <c r="F87" s="560">
        <v>0</v>
      </c>
      <c r="G87" s="560">
        <v>0</v>
      </c>
      <c r="H87" s="560">
        <f t="shared" si="30"/>
        <v>0</v>
      </c>
      <c r="I87" s="560">
        <v>0</v>
      </c>
      <c r="J87" s="560">
        <v>0</v>
      </c>
      <c r="K87" s="558">
        <f t="shared" si="31"/>
        <v>0</v>
      </c>
      <c r="L87" s="561">
        <f>IF($E$326=0,0,+$E$295+ROUND(($E$295/($E$326-$E$308)*$E$329),0))</f>
        <v>0</v>
      </c>
      <c r="M87" s="561">
        <f>IF($M$326=0,0,+$M$295+ROUND(($M$295/($M$326-$M$308)*$M$329),0))</f>
        <v>0</v>
      </c>
      <c r="N87" s="561">
        <f>IF($N$326=0,0,+$N$295+ROUND(($N$295/($N$326-$N$308)*$N$329),0))</f>
        <v>0</v>
      </c>
      <c r="O87" s="561">
        <f>IF($O$326=0,0,+$O$295+ROUND(($O$295/($O$326-$O$308)*$O$329),0))</f>
        <v>0</v>
      </c>
      <c r="P87" s="561">
        <f t="shared" si="32"/>
        <v>0</v>
      </c>
      <c r="Q87" s="560">
        <f>IF($R$326=0,0,+$R$295+ROUND(($R$295/($R$326-$R$308)*$R$329),0))</f>
        <v>0</v>
      </c>
      <c r="R87" s="560">
        <f>IF($S$326=0,0,+$S$295+ROUND(($S$295/($S$326-$S$308)*$S$329),0))</f>
        <v>0</v>
      </c>
      <c r="S87" s="560">
        <f>IF($T$326=0,0,+$T$295+ROUND(($T$295/($T$326-$T$308)*$T$329),0))</f>
        <v>0</v>
      </c>
      <c r="T87" s="560">
        <f>IF($U$326=0,0,+$U$295+ROUND(($U$295/($U$326-$U$308)*$U$329),0))</f>
        <v>0</v>
      </c>
      <c r="U87" s="560">
        <f t="shared" si="33"/>
        <v>0</v>
      </c>
      <c r="V87" s="558">
        <f>$P$87+$K$87+$U$87</f>
        <v>0</v>
      </c>
      <c r="W87" s="558">
        <f>IF($B$418=0,0,$V$87/$B$418)</f>
        <v>0</v>
      </c>
      <c r="X87" s="558">
        <f>$B$418</f>
        <v>0</v>
      </c>
      <c r="Y87" s="562">
        <f>$C$418</f>
        <v>0</v>
      </c>
      <c r="Z87" s="562">
        <f>IF($K$87&gt;0,+$K$87/$Y$87,0)</f>
        <v>0</v>
      </c>
      <c r="AA87" s="562">
        <f>IF(($P$87+$U$87)&gt;0,+($P$87+$U$87)/$Y$87,0)</f>
        <v>0</v>
      </c>
      <c r="AB87" s="562">
        <f>IF($V$87&gt;0,+$V$87/$Y$87,0)</f>
        <v>0</v>
      </c>
      <c r="AC87" s="131"/>
      <c r="AD87" s="199"/>
      <c r="AE87" s="199"/>
      <c r="AF87" s="199"/>
      <c r="AG87" s="199"/>
      <c r="AH87" s="199"/>
      <c r="AI87" s="199"/>
      <c r="AJ87" s="199"/>
      <c r="AK87" s="199"/>
      <c r="AL87" s="199"/>
      <c r="AM87" s="199"/>
      <c r="AN87" s="199"/>
    </row>
    <row r="88" spans="1:40">
      <c r="A88" s="131" t="s">
        <v>44</v>
      </c>
      <c r="B88" s="560">
        <v>0</v>
      </c>
      <c r="C88" s="560">
        <v>0</v>
      </c>
      <c r="D88" s="560">
        <v>0</v>
      </c>
      <c r="E88" s="560">
        <v>0</v>
      </c>
      <c r="F88" s="560">
        <v>0</v>
      </c>
      <c r="G88" s="560">
        <v>0</v>
      </c>
      <c r="H88" s="560">
        <f t="shared" si="30"/>
        <v>0</v>
      </c>
      <c r="I88" s="560">
        <v>0</v>
      </c>
      <c r="J88" s="560">
        <v>0</v>
      </c>
      <c r="K88" s="558">
        <f t="shared" si="31"/>
        <v>0</v>
      </c>
      <c r="L88" s="561">
        <f>IF($E$326=0,0,+$E$296+ROUND(($E$296/($E$326-$E$308)*$E$329),0))</f>
        <v>0</v>
      </c>
      <c r="M88" s="561">
        <f>IF($M$326=0,0,+$M$296+ROUND(($M$296/($M$326-$M$308)*$M$329),0))</f>
        <v>0</v>
      </c>
      <c r="N88" s="561">
        <f>IF($N$326=0,0,+$N$296+ROUND(($N$296/($N$326-$N$308)*$N$329),0))</f>
        <v>0</v>
      </c>
      <c r="O88" s="561">
        <f>IF($O$326=0,0,+$O$296+ROUND(($O$296/($O$326-$O$308)*$O$329),0))</f>
        <v>0</v>
      </c>
      <c r="P88" s="561">
        <f t="shared" si="32"/>
        <v>0</v>
      </c>
      <c r="Q88" s="560">
        <f>IF($R$326=0,0,+$R$296+ROUND(($R$296/($R$326-$R$308)*$R$329),0))</f>
        <v>0</v>
      </c>
      <c r="R88" s="560">
        <f>IF($S$326=0,0,+$S$296+ROUND(($S$296/($S$326-$S$308)*$S$329),0))</f>
        <v>0</v>
      </c>
      <c r="S88" s="560">
        <f>IF($T$326=0,0,+$T$296+ROUND(($T$296/($T$326-$T$308)*$T$329),0))</f>
        <v>0</v>
      </c>
      <c r="T88" s="560">
        <f>IF($U$326=0,0,+$U$296+ROUND(($U$296/($U$326-$U$308)*$U$329),0))</f>
        <v>0</v>
      </c>
      <c r="U88" s="560">
        <f t="shared" si="33"/>
        <v>0</v>
      </c>
      <c r="V88" s="558">
        <f>$P$88+$K$88+$U$88</f>
        <v>0</v>
      </c>
      <c r="W88" s="558">
        <f>IF($B$419=0,0,$V$88/$B$419)</f>
        <v>0</v>
      </c>
      <c r="X88" s="558">
        <f>$B$419</f>
        <v>0</v>
      </c>
      <c r="Y88" s="562">
        <f>$C$419</f>
        <v>0</v>
      </c>
      <c r="Z88" s="562">
        <f>IF($K$88&gt;0,+$K$88/$Y$88,0)</f>
        <v>0</v>
      </c>
      <c r="AA88" s="562">
        <f>IF(($P$88+$U$88)&gt;0,+($P$88+$U$88)/$Y$88,0)</f>
        <v>0</v>
      </c>
      <c r="AB88" s="562">
        <f>IF($V$88&gt;0,+$V$88/$Y$88,0)</f>
        <v>0</v>
      </c>
      <c r="AC88" s="131"/>
      <c r="AD88" s="199"/>
      <c r="AE88" s="199"/>
      <c r="AF88" s="199"/>
      <c r="AG88" s="199"/>
      <c r="AH88" s="199"/>
      <c r="AI88" s="199"/>
      <c r="AJ88" s="199"/>
      <c r="AK88" s="199"/>
      <c r="AL88" s="199"/>
      <c r="AM88" s="199"/>
      <c r="AN88" s="245"/>
    </row>
    <row r="89" spans="1:40" ht="15.75">
      <c r="A89" s="127"/>
      <c r="B89" s="563"/>
      <c r="C89" s="563"/>
      <c r="D89" s="563"/>
      <c r="E89" s="563"/>
      <c r="F89" s="563"/>
      <c r="G89" s="563"/>
      <c r="H89" s="563"/>
      <c r="I89" s="563"/>
      <c r="J89" s="563"/>
      <c r="K89" s="564"/>
      <c r="L89" s="565"/>
      <c r="M89" s="565"/>
      <c r="N89" s="565"/>
      <c r="O89" s="565"/>
      <c r="P89" s="565"/>
      <c r="Q89" s="566"/>
      <c r="R89" s="566"/>
      <c r="S89" s="566"/>
      <c r="T89" s="566"/>
      <c r="U89" s="566"/>
      <c r="V89" s="567"/>
      <c r="W89" s="568"/>
      <c r="X89" s="568"/>
      <c r="Y89" s="569"/>
      <c r="Z89" s="570"/>
      <c r="AA89" s="570"/>
      <c r="AB89" s="570"/>
      <c r="AC89" s="131"/>
      <c r="AD89" s="199"/>
      <c r="AE89" s="199"/>
      <c r="AF89" s="199"/>
      <c r="AG89" s="199"/>
      <c r="AH89" s="199"/>
      <c r="AI89" s="199"/>
      <c r="AJ89" s="199"/>
      <c r="AK89" s="199"/>
      <c r="AL89" s="199"/>
      <c r="AM89" s="199"/>
      <c r="AN89" s="199"/>
    </row>
    <row r="90" spans="1:40" ht="15.75">
      <c r="A90" s="127" t="s">
        <v>45</v>
      </c>
      <c r="B90" s="328">
        <f t="shared" ref="B90:V90" si="34">SUM(B82:B88)</f>
        <v>0</v>
      </c>
      <c r="C90" s="328">
        <f t="shared" si="34"/>
        <v>0</v>
      </c>
      <c r="D90" s="328">
        <f t="shared" si="34"/>
        <v>0</v>
      </c>
      <c r="E90" s="328">
        <f t="shared" si="34"/>
        <v>0</v>
      </c>
      <c r="F90" s="328">
        <f t="shared" si="34"/>
        <v>0</v>
      </c>
      <c r="G90" s="328">
        <f t="shared" si="34"/>
        <v>0</v>
      </c>
      <c r="H90" s="328">
        <f t="shared" si="34"/>
        <v>0</v>
      </c>
      <c r="I90" s="328">
        <f t="shared" si="34"/>
        <v>0</v>
      </c>
      <c r="J90" s="328">
        <f t="shared" si="34"/>
        <v>0</v>
      </c>
      <c r="K90" s="309">
        <f t="shared" si="34"/>
        <v>0</v>
      </c>
      <c r="L90" s="576">
        <f t="shared" si="34"/>
        <v>0</v>
      </c>
      <c r="M90" s="576">
        <f t="shared" si="34"/>
        <v>0</v>
      </c>
      <c r="N90" s="576">
        <f t="shared" si="34"/>
        <v>0</v>
      </c>
      <c r="O90" s="576">
        <f t="shared" si="34"/>
        <v>0</v>
      </c>
      <c r="P90" s="576">
        <f t="shared" si="34"/>
        <v>0</v>
      </c>
      <c r="Q90" s="328">
        <f t="shared" si="34"/>
        <v>0</v>
      </c>
      <c r="R90" s="328">
        <f t="shared" si="34"/>
        <v>0</v>
      </c>
      <c r="S90" s="328">
        <f t="shared" si="34"/>
        <v>0</v>
      </c>
      <c r="T90" s="328">
        <f t="shared" si="34"/>
        <v>0</v>
      </c>
      <c r="U90" s="328">
        <f t="shared" si="34"/>
        <v>0</v>
      </c>
      <c r="V90" s="309">
        <f t="shared" si="34"/>
        <v>0</v>
      </c>
      <c r="W90" s="558">
        <f>IF($B$421=0,0,$V$90/$B$421)</f>
        <v>0</v>
      </c>
      <c r="X90" s="558">
        <f>$B$421</f>
        <v>0</v>
      </c>
      <c r="Y90" s="562">
        <f>$C$421</f>
        <v>0</v>
      </c>
      <c r="Z90" s="562">
        <f>IF($K$90&gt;0,+$K$90/$Y$90,0)</f>
        <v>0</v>
      </c>
      <c r="AA90" s="562">
        <f>IF(($P$90+$U$90)&gt;0,+($P$90+$U$90)/$Y$90,0)</f>
        <v>0</v>
      </c>
      <c r="AB90" s="562">
        <f>IF($V$90&gt;0,+$V$90/$Y$90,0)</f>
        <v>0</v>
      </c>
      <c r="AC90" s="131"/>
      <c r="AD90" s="199"/>
      <c r="AE90" s="199"/>
      <c r="AF90" s="199"/>
      <c r="AG90" s="199"/>
      <c r="AH90" s="199"/>
      <c r="AI90" s="199"/>
      <c r="AJ90" s="199"/>
      <c r="AK90" s="199"/>
      <c r="AL90" s="199"/>
      <c r="AM90" s="199"/>
      <c r="AN90" s="245"/>
    </row>
    <row r="91" spans="1:40" ht="15.75">
      <c r="A91" s="222"/>
      <c r="B91" s="563"/>
      <c r="C91" s="563"/>
      <c r="D91" s="563"/>
      <c r="E91" s="563"/>
      <c r="F91" s="563"/>
      <c r="G91" s="563"/>
      <c r="H91" s="563"/>
      <c r="I91" s="563"/>
      <c r="J91" s="563"/>
      <c r="K91" s="564" t="s">
        <v>141</v>
      </c>
      <c r="L91" s="565"/>
      <c r="M91" s="565"/>
      <c r="N91" s="565"/>
      <c r="O91" s="565"/>
      <c r="P91" s="565"/>
      <c r="Q91" s="566"/>
      <c r="R91" s="566"/>
      <c r="S91" s="566"/>
      <c r="T91" s="566"/>
      <c r="U91" s="566"/>
      <c r="V91" s="567"/>
      <c r="W91" s="568"/>
      <c r="X91" s="568"/>
      <c r="Y91" s="569"/>
      <c r="Z91" s="570"/>
      <c r="AA91" s="570"/>
      <c r="AB91" s="570"/>
      <c r="AC91" s="131"/>
      <c r="AD91" s="199"/>
      <c r="AE91" s="199"/>
      <c r="AF91" s="199"/>
      <c r="AG91" s="199"/>
      <c r="AH91" s="199"/>
      <c r="AI91" s="199"/>
      <c r="AJ91" s="199"/>
      <c r="AK91" s="199"/>
      <c r="AL91" s="199"/>
      <c r="AM91" s="199"/>
      <c r="AN91" s="199"/>
    </row>
    <row r="92" spans="1:40" ht="15.75">
      <c r="A92" s="127" t="s">
        <v>46</v>
      </c>
      <c r="B92" s="328"/>
      <c r="C92" s="328"/>
      <c r="D92" s="328"/>
      <c r="E92" s="328"/>
      <c r="F92" s="328"/>
      <c r="G92" s="328"/>
      <c r="H92" s="328"/>
      <c r="I92" s="328"/>
      <c r="J92" s="328"/>
      <c r="K92" s="309"/>
      <c r="L92" s="556"/>
      <c r="M92" s="556"/>
      <c r="N92" s="556"/>
      <c r="O92" s="556"/>
      <c r="P92" s="556"/>
      <c r="Q92" s="557"/>
      <c r="R92" s="557"/>
      <c r="S92" s="557"/>
      <c r="T92" s="557"/>
      <c r="U92" s="557"/>
      <c r="V92" s="294"/>
      <c r="W92" s="558"/>
      <c r="X92" s="558"/>
      <c r="Y92" s="562"/>
      <c r="Z92" s="577"/>
      <c r="AA92" s="577"/>
      <c r="AB92" s="577"/>
      <c r="AC92" s="131"/>
      <c r="AD92" s="199"/>
      <c r="AE92" s="199"/>
      <c r="AF92" s="199"/>
      <c r="AG92" s="199"/>
      <c r="AH92" s="199"/>
      <c r="AI92" s="199"/>
      <c r="AJ92" s="199"/>
      <c r="AK92" s="199"/>
      <c r="AL92" s="199"/>
      <c r="AM92" s="199"/>
      <c r="AN92" s="199"/>
    </row>
    <row r="93" spans="1:40">
      <c r="A93" s="131" t="s">
        <v>47</v>
      </c>
      <c r="B93" s="560">
        <v>0</v>
      </c>
      <c r="C93" s="560">
        <v>0</v>
      </c>
      <c r="D93" s="560">
        <v>0</v>
      </c>
      <c r="E93" s="560">
        <v>0</v>
      </c>
      <c r="F93" s="560">
        <v>0</v>
      </c>
      <c r="G93" s="560">
        <v>0</v>
      </c>
      <c r="H93" s="560">
        <f>SUM(B93:G93)</f>
        <v>0</v>
      </c>
      <c r="I93" s="560">
        <v>0</v>
      </c>
      <c r="J93" s="560">
        <v>0</v>
      </c>
      <c r="K93" s="558">
        <f>SUM(H93:J93)</f>
        <v>0</v>
      </c>
      <c r="L93" s="561">
        <f>IF($E$326=0,0,+$E$302+ROUND(($E$302/($E$326-$E$308)*$E$329),0))</f>
        <v>0</v>
      </c>
      <c r="M93" s="561">
        <f>IF($M$326=0,0,+$M$302+ROUND(($M$302/($M$326-$M$308)*$M$329),0))</f>
        <v>0</v>
      </c>
      <c r="N93" s="561">
        <f>IF($N$326=0,0,+$N$302+ROUND(($N$302/($N$326-$N$308)*$N$329),0))</f>
        <v>0</v>
      </c>
      <c r="O93" s="561">
        <f>IF($O$326=0,0,+$O$302+ROUND(($O$302/($O$326-$O$308)*$O$329),0))</f>
        <v>0</v>
      </c>
      <c r="P93" s="561">
        <f>SUM(L93:O93)</f>
        <v>0</v>
      </c>
      <c r="Q93" s="560">
        <f>IF($R$326=0,0,+$R$302+ROUND(($R$302/($R$326-$R$308)*$R$329),0))</f>
        <v>0</v>
      </c>
      <c r="R93" s="560">
        <f>IF($S$326=0,0,+$S$302+ROUND(($S$302/($S$326-$S$308)*$S$329),0))</f>
        <v>0</v>
      </c>
      <c r="S93" s="560">
        <f>IF($T$326=0,0,+$T$302+ROUND(($T$302/($T$326-$T$308)*$T$329),0))</f>
        <v>0</v>
      </c>
      <c r="T93" s="560">
        <f>IF($U$326=0,0,+$U$302+ROUND(($U$302/($U$326-$U$308)*$U$329),0))</f>
        <v>0</v>
      </c>
      <c r="U93" s="560">
        <f>SUM(Q93:T93)</f>
        <v>0</v>
      </c>
      <c r="V93" s="558">
        <f>$P$93+$K$93+$U$93</f>
        <v>0</v>
      </c>
      <c r="W93" s="558">
        <f>IF($B$425=0,0,$V$93/$B$425)</f>
        <v>0</v>
      </c>
      <c r="X93" s="558">
        <f>$B$425</f>
        <v>0</v>
      </c>
      <c r="Y93" s="562">
        <f>$C$425</f>
        <v>0</v>
      </c>
      <c r="Z93" s="562">
        <f>IF($K$93&gt;0,+$K$93/$Y$93,0)</f>
        <v>0</v>
      </c>
      <c r="AA93" s="562">
        <f>IF(($P$93+$U$93)&gt;0,+($P$93+$U$93)/$Y$93,0)</f>
        <v>0</v>
      </c>
      <c r="AB93" s="562">
        <f>IF($V$93&gt;0,+$V$93/$Y$93,0)</f>
        <v>0</v>
      </c>
      <c r="AC93" s="131"/>
      <c r="AD93" s="199"/>
      <c r="AE93" s="199"/>
      <c r="AF93" s="199"/>
      <c r="AG93" s="199"/>
      <c r="AH93" s="199"/>
      <c r="AI93" s="199"/>
      <c r="AJ93" s="199"/>
      <c r="AK93" s="199"/>
      <c r="AL93" s="199"/>
      <c r="AM93" s="199"/>
      <c r="AN93" s="199"/>
    </row>
    <row r="94" spans="1:40" ht="15.75">
      <c r="A94" s="127"/>
      <c r="B94" s="563"/>
      <c r="C94" s="563"/>
      <c r="D94" s="563"/>
      <c r="E94" s="563"/>
      <c r="F94" s="563"/>
      <c r="G94" s="563"/>
      <c r="H94" s="563"/>
      <c r="I94" s="563"/>
      <c r="J94" s="563"/>
      <c r="K94" s="564"/>
      <c r="L94" s="578"/>
      <c r="M94" s="578"/>
      <c r="N94" s="578"/>
      <c r="O94" s="578"/>
      <c r="P94" s="578"/>
      <c r="Q94" s="579"/>
      <c r="R94" s="579"/>
      <c r="S94" s="579"/>
      <c r="T94" s="579"/>
      <c r="U94" s="579"/>
      <c r="V94" s="568"/>
      <c r="W94" s="568"/>
      <c r="X94" s="568"/>
      <c r="Y94" s="569"/>
      <c r="Z94" s="569"/>
      <c r="AA94" s="569"/>
      <c r="AB94" s="569"/>
      <c r="AC94" s="131"/>
      <c r="AD94" s="199"/>
      <c r="AE94" s="199"/>
      <c r="AF94" s="199"/>
      <c r="AG94" s="199"/>
      <c r="AH94" s="199"/>
      <c r="AI94" s="199"/>
      <c r="AJ94" s="199"/>
      <c r="AK94" s="199"/>
      <c r="AL94" s="199"/>
      <c r="AM94" s="199"/>
      <c r="AN94" s="199"/>
    </row>
    <row r="95" spans="1:40" ht="15.75">
      <c r="A95" s="127" t="s">
        <v>48</v>
      </c>
      <c r="B95" s="328">
        <f t="shared" ref="B95:V95" si="35">SUM(B93:B94)</f>
        <v>0</v>
      </c>
      <c r="C95" s="328">
        <f t="shared" si="35"/>
        <v>0</v>
      </c>
      <c r="D95" s="328">
        <f t="shared" si="35"/>
        <v>0</v>
      </c>
      <c r="E95" s="328">
        <f t="shared" si="35"/>
        <v>0</v>
      </c>
      <c r="F95" s="328">
        <f t="shared" si="35"/>
        <v>0</v>
      </c>
      <c r="G95" s="328">
        <f t="shared" si="35"/>
        <v>0</v>
      </c>
      <c r="H95" s="328">
        <f t="shared" si="35"/>
        <v>0</v>
      </c>
      <c r="I95" s="328">
        <f t="shared" si="35"/>
        <v>0</v>
      </c>
      <c r="J95" s="328">
        <f t="shared" si="35"/>
        <v>0</v>
      </c>
      <c r="K95" s="309">
        <f t="shared" si="35"/>
        <v>0</v>
      </c>
      <c r="L95" s="576">
        <f t="shared" si="35"/>
        <v>0</v>
      </c>
      <c r="M95" s="576">
        <f t="shared" si="35"/>
        <v>0</v>
      </c>
      <c r="N95" s="576">
        <f t="shared" si="35"/>
        <v>0</v>
      </c>
      <c r="O95" s="576">
        <f t="shared" si="35"/>
        <v>0</v>
      </c>
      <c r="P95" s="576">
        <f t="shared" si="35"/>
        <v>0</v>
      </c>
      <c r="Q95" s="328">
        <f t="shared" si="35"/>
        <v>0</v>
      </c>
      <c r="R95" s="328">
        <f t="shared" si="35"/>
        <v>0</v>
      </c>
      <c r="S95" s="328">
        <f t="shared" si="35"/>
        <v>0</v>
      </c>
      <c r="T95" s="328">
        <f t="shared" si="35"/>
        <v>0</v>
      </c>
      <c r="U95" s="328">
        <f t="shared" si="35"/>
        <v>0</v>
      </c>
      <c r="V95" s="309">
        <f t="shared" si="35"/>
        <v>0</v>
      </c>
      <c r="W95" s="558">
        <f>IF($B$425=0,0,$V$95/$B$425)</f>
        <v>0</v>
      </c>
      <c r="X95" s="558">
        <f>$B$425</f>
        <v>0</v>
      </c>
      <c r="Y95" s="562">
        <f>$C$425</f>
        <v>0</v>
      </c>
      <c r="Z95" s="562">
        <f>IF($K$95&gt;0,+$K$95/$Y$95,0)</f>
        <v>0</v>
      </c>
      <c r="AA95" s="562">
        <f>IF(($P$95+$U$95)&gt;0,+($P$95+$U$95)/$Y$95,0)</f>
        <v>0</v>
      </c>
      <c r="AB95" s="562">
        <f>IF($V$95&gt;0,+$V$95/$Y$95,0)</f>
        <v>0</v>
      </c>
      <c r="AC95" s="131"/>
      <c r="AD95" s="199"/>
      <c r="AE95" s="199"/>
      <c r="AF95" s="199"/>
      <c r="AG95" s="199"/>
      <c r="AH95" s="199"/>
      <c r="AI95" s="199"/>
      <c r="AJ95" s="199"/>
      <c r="AK95" s="199"/>
      <c r="AL95" s="199"/>
      <c r="AM95" s="199"/>
      <c r="AN95" s="245"/>
    </row>
    <row r="96" spans="1:40" ht="15.75">
      <c r="A96" s="222"/>
      <c r="B96" s="563"/>
      <c r="C96" s="563"/>
      <c r="D96" s="563"/>
      <c r="E96" s="563"/>
      <c r="F96" s="563"/>
      <c r="G96" s="563"/>
      <c r="H96" s="563"/>
      <c r="I96" s="563"/>
      <c r="J96" s="563"/>
      <c r="K96" s="564" t="s">
        <v>141</v>
      </c>
      <c r="L96" s="565"/>
      <c r="M96" s="565"/>
      <c r="N96" s="565"/>
      <c r="O96" s="565"/>
      <c r="P96" s="565"/>
      <c r="Q96" s="566"/>
      <c r="R96" s="566"/>
      <c r="S96" s="566"/>
      <c r="T96" s="566"/>
      <c r="U96" s="566"/>
      <c r="V96" s="567"/>
      <c r="W96" s="568"/>
      <c r="X96" s="568"/>
      <c r="Y96" s="569"/>
      <c r="Z96" s="570"/>
      <c r="AA96" s="570"/>
      <c r="AB96" s="570"/>
      <c r="AC96" s="131"/>
      <c r="AD96" s="199"/>
      <c r="AE96" s="199"/>
      <c r="AF96" s="199"/>
      <c r="AG96" s="199"/>
      <c r="AH96" s="199"/>
      <c r="AI96" s="199"/>
      <c r="AJ96" s="199"/>
      <c r="AK96" s="199"/>
      <c r="AL96" s="199"/>
      <c r="AM96" s="199"/>
      <c r="AN96" s="199"/>
    </row>
    <row r="97" spans="1:40" ht="15.75">
      <c r="A97" s="127" t="s">
        <v>49</v>
      </c>
      <c r="B97" s="328"/>
      <c r="C97" s="328"/>
      <c r="D97" s="328"/>
      <c r="E97" s="328"/>
      <c r="F97" s="328"/>
      <c r="G97" s="328"/>
      <c r="H97" s="328"/>
      <c r="I97" s="328"/>
      <c r="J97" s="328"/>
      <c r="K97" s="309"/>
      <c r="L97" s="556"/>
      <c r="M97" s="556"/>
      <c r="N97" s="556"/>
      <c r="O97" s="556"/>
      <c r="P97" s="556"/>
      <c r="Q97" s="557"/>
      <c r="R97" s="557"/>
      <c r="S97" s="557"/>
      <c r="T97" s="557"/>
      <c r="U97" s="557"/>
      <c r="V97" s="294"/>
      <c r="W97" s="558"/>
      <c r="X97" s="558"/>
      <c r="Y97" s="562"/>
      <c r="Z97" s="577"/>
      <c r="AA97" s="577"/>
      <c r="AB97" s="577"/>
      <c r="AC97" s="131"/>
      <c r="AD97" s="199"/>
      <c r="AE97" s="199"/>
      <c r="AF97" s="199"/>
      <c r="AG97" s="199"/>
      <c r="AH97" s="199"/>
      <c r="AI97" s="199"/>
      <c r="AJ97" s="199"/>
      <c r="AK97" s="199"/>
      <c r="AL97" s="199"/>
      <c r="AM97" s="199"/>
      <c r="AN97" s="199"/>
    </row>
    <row r="98" spans="1:40" ht="15.75">
      <c r="A98" s="131" t="s">
        <v>50</v>
      </c>
      <c r="B98" s="560">
        <v>0</v>
      </c>
      <c r="C98" s="560">
        <v>0</v>
      </c>
      <c r="D98" s="560">
        <v>0</v>
      </c>
      <c r="E98" s="560">
        <v>0</v>
      </c>
      <c r="F98" s="560">
        <v>0</v>
      </c>
      <c r="G98" s="560">
        <v>0</v>
      </c>
      <c r="H98" s="328">
        <f>SUM(B98:G98)</f>
        <v>0</v>
      </c>
      <c r="I98" s="560">
        <v>0</v>
      </c>
      <c r="J98" s="560">
        <v>0</v>
      </c>
      <c r="K98" s="558">
        <f>SUM(H98:J98)</f>
        <v>0</v>
      </c>
      <c r="L98" s="561">
        <f>$E$305</f>
        <v>0</v>
      </c>
      <c r="M98" s="561">
        <f>$M$305</f>
        <v>0</v>
      </c>
      <c r="N98" s="561">
        <f>$N$305</f>
        <v>0</v>
      </c>
      <c r="O98" s="561">
        <f>$O$305</f>
        <v>0</v>
      </c>
      <c r="P98" s="561">
        <f>SUM(L98:O98)</f>
        <v>0</v>
      </c>
      <c r="Q98" s="560">
        <f>$R$305</f>
        <v>0</v>
      </c>
      <c r="R98" s="560">
        <f>$S$305</f>
        <v>0</v>
      </c>
      <c r="S98" s="560">
        <f>$T$305</f>
        <v>0</v>
      </c>
      <c r="T98" s="560">
        <f>$U$305</f>
        <v>0</v>
      </c>
      <c r="U98" s="560">
        <f>SUM(Q98:T98)</f>
        <v>0</v>
      </c>
      <c r="V98" s="558">
        <f>$P$98+$K$98+$U$98</f>
        <v>0</v>
      </c>
      <c r="W98" s="558">
        <f>IF($B$428=0,0,$V$98/$B$428)</f>
        <v>0</v>
      </c>
      <c r="X98" s="558">
        <f>$B$428</f>
        <v>0</v>
      </c>
      <c r="Y98" s="562">
        <f>$C$428</f>
        <v>0</v>
      </c>
      <c r="Z98" s="562">
        <f>IF($K$98&gt;0,+$K$98/$Y$98,0)</f>
        <v>0</v>
      </c>
      <c r="AA98" s="562">
        <f>IF(($P$98+$U$98)&gt;0,+($P$98+$U$98)/$Y$98,0)</f>
        <v>0</v>
      </c>
      <c r="AB98" s="562">
        <f>IF($V$98&gt;0,+$V$98/$Y$98,0)</f>
        <v>0</v>
      </c>
      <c r="AC98" s="131"/>
      <c r="AD98" s="199"/>
      <c r="AE98" s="199"/>
      <c r="AF98" s="199"/>
      <c r="AG98" s="199"/>
      <c r="AH98" s="199"/>
      <c r="AI98" s="199"/>
      <c r="AJ98" s="199"/>
      <c r="AK98" s="199"/>
      <c r="AL98" s="199"/>
      <c r="AM98" s="199"/>
      <c r="AN98" s="199"/>
    </row>
    <row r="99" spans="1:40" ht="15.75">
      <c r="A99" s="131" t="s">
        <v>51</v>
      </c>
      <c r="B99" s="560">
        <v>0</v>
      </c>
      <c r="C99" s="560">
        <v>0</v>
      </c>
      <c r="D99" s="560">
        <v>0</v>
      </c>
      <c r="E99" s="560">
        <v>0</v>
      </c>
      <c r="F99" s="560">
        <v>0</v>
      </c>
      <c r="G99" s="560">
        <v>0</v>
      </c>
      <c r="H99" s="328">
        <f>SUM(B99:G99)</f>
        <v>0</v>
      </c>
      <c r="I99" s="560">
        <v>0</v>
      </c>
      <c r="J99" s="560">
        <v>0</v>
      </c>
      <c r="K99" s="558">
        <f>SUM(H99:J99)</f>
        <v>0</v>
      </c>
      <c r="L99" s="561">
        <f>$E$306*0.1</f>
        <v>0</v>
      </c>
      <c r="M99" s="561">
        <f>$M$306*0.1</f>
        <v>0</v>
      </c>
      <c r="N99" s="561">
        <f>$N$306*0.1</f>
        <v>0</v>
      </c>
      <c r="O99" s="561">
        <f>$O$306*0.1</f>
        <v>0</v>
      </c>
      <c r="P99" s="561">
        <f>SUM(L99:O99)</f>
        <v>0</v>
      </c>
      <c r="Q99" s="560">
        <f>$R$306*0.1</f>
        <v>0</v>
      </c>
      <c r="R99" s="560">
        <f>$S$306*0.1</f>
        <v>0</v>
      </c>
      <c r="S99" s="560">
        <f>$T$306*0.1</f>
        <v>0</v>
      </c>
      <c r="T99" s="560">
        <f>$U$306*0.1</f>
        <v>0</v>
      </c>
      <c r="U99" s="560">
        <f>SUM(Q99:T99)</f>
        <v>0</v>
      </c>
      <c r="V99" s="558">
        <f>$P$99+$K$99+$U$99</f>
        <v>0</v>
      </c>
      <c r="W99" s="558">
        <f>IF($B$429=0,0,$V$99/$B$429)</f>
        <v>0</v>
      </c>
      <c r="X99" s="558">
        <f>$B$429</f>
        <v>0</v>
      </c>
      <c r="Y99" s="562">
        <f>$C$429</f>
        <v>0</v>
      </c>
      <c r="Z99" s="562">
        <f>IF($K$99&gt;0,+$K$99/$Y$99,0)</f>
        <v>0</v>
      </c>
      <c r="AA99" s="562">
        <f>IF(($P$99+$U$99)&gt;0,+($P$99+$U$99)/$Y$99,0)</f>
        <v>0</v>
      </c>
      <c r="AB99" s="562">
        <f>IF($V$99&gt;0,+$V$99/$Y$99,0)</f>
        <v>0</v>
      </c>
      <c r="AC99" s="131"/>
      <c r="AD99" s="199"/>
      <c r="AE99" s="199"/>
      <c r="AF99" s="199"/>
      <c r="AG99" s="199"/>
      <c r="AH99" s="199"/>
      <c r="AI99" s="199"/>
      <c r="AJ99" s="199"/>
      <c r="AK99" s="199"/>
      <c r="AL99" s="199"/>
      <c r="AM99" s="199"/>
      <c r="AN99" s="199"/>
    </row>
    <row r="100" spans="1:40" ht="15.75">
      <c r="A100" s="131"/>
      <c r="B100" s="579"/>
      <c r="C100" s="579"/>
      <c r="D100" s="579"/>
      <c r="E100" s="579"/>
      <c r="F100" s="579"/>
      <c r="G100" s="579"/>
      <c r="H100" s="563"/>
      <c r="I100" s="579"/>
      <c r="J100" s="579"/>
      <c r="K100" s="568"/>
      <c r="L100" s="578"/>
      <c r="M100" s="578"/>
      <c r="N100" s="578"/>
      <c r="O100" s="578"/>
      <c r="P100" s="578"/>
      <c r="Q100" s="579"/>
      <c r="R100" s="579"/>
      <c r="S100" s="579"/>
      <c r="T100" s="579"/>
      <c r="U100" s="579"/>
      <c r="V100" s="568"/>
      <c r="W100" s="568"/>
      <c r="X100" s="568"/>
      <c r="Y100" s="569"/>
      <c r="Z100" s="569"/>
      <c r="AA100" s="569"/>
      <c r="AB100" s="569"/>
      <c r="AC100" s="131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</row>
    <row r="101" spans="1:40" ht="15.75">
      <c r="A101" s="127" t="s">
        <v>52</v>
      </c>
      <c r="B101" s="328">
        <f t="shared" ref="B101:V101" si="36">SUM(B97:B99)</f>
        <v>0</v>
      </c>
      <c r="C101" s="328">
        <f t="shared" si="36"/>
        <v>0</v>
      </c>
      <c r="D101" s="328">
        <f t="shared" si="36"/>
        <v>0</v>
      </c>
      <c r="E101" s="328">
        <f t="shared" si="36"/>
        <v>0</v>
      </c>
      <c r="F101" s="328">
        <f t="shared" si="36"/>
        <v>0</v>
      </c>
      <c r="G101" s="328">
        <f t="shared" si="36"/>
        <v>0</v>
      </c>
      <c r="H101" s="328">
        <f t="shared" si="36"/>
        <v>0</v>
      </c>
      <c r="I101" s="328">
        <f t="shared" si="36"/>
        <v>0</v>
      </c>
      <c r="J101" s="328">
        <f t="shared" si="36"/>
        <v>0</v>
      </c>
      <c r="K101" s="309">
        <f t="shared" si="36"/>
        <v>0</v>
      </c>
      <c r="L101" s="576">
        <f t="shared" si="36"/>
        <v>0</v>
      </c>
      <c r="M101" s="576">
        <f t="shared" si="36"/>
        <v>0</v>
      </c>
      <c r="N101" s="576">
        <f t="shared" si="36"/>
        <v>0</v>
      </c>
      <c r="O101" s="576">
        <f t="shared" si="36"/>
        <v>0</v>
      </c>
      <c r="P101" s="576">
        <f t="shared" si="36"/>
        <v>0</v>
      </c>
      <c r="Q101" s="328">
        <f t="shared" si="36"/>
        <v>0</v>
      </c>
      <c r="R101" s="328">
        <f t="shared" si="36"/>
        <v>0</v>
      </c>
      <c r="S101" s="328">
        <f t="shared" si="36"/>
        <v>0</v>
      </c>
      <c r="T101" s="328">
        <f t="shared" si="36"/>
        <v>0</v>
      </c>
      <c r="U101" s="328">
        <f t="shared" si="36"/>
        <v>0</v>
      </c>
      <c r="V101" s="309">
        <f t="shared" si="36"/>
        <v>0</v>
      </c>
      <c r="W101" s="558">
        <f>IF($B$431=0,0,$V$101/$B$431)</f>
        <v>0</v>
      </c>
      <c r="X101" s="558">
        <f>$B$431</f>
        <v>0</v>
      </c>
      <c r="Y101" s="562">
        <f>$C$431</f>
        <v>0</v>
      </c>
      <c r="Z101" s="562">
        <f>IF($K$101&gt;0,+$K$101/$Y$101,0)</f>
        <v>0</v>
      </c>
      <c r="AA101" s="562">
        <f>IF(($P$101+$U$101)&gt;0,+($P$101+$U$101)/$Y$101,0)</f>
        <v>0</v>
      </c>
      <c r="AB101" s="562">
        <f>IF($V$101&gt;0,+$V$101/$Y$101,0)</f>
        <v>0</v>
      </c>
      <c r="AC101" s="131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</row>
    <row r="102" spans="1:40" ht="15.75">
      <c r="A102" s="222"/>
      <c r="B102" s="563"/>
      <c r="C102" s="563"/>
      <c r="D102" s="563"/>
      <c r="E102" s="563"/>
      <c r="F102" s="563"/>
      <c r="G102" s="563"/>
      <c r="H102" s="563"/>
      <c r="I102" s="563"/>
      <c r="J102" s="563"/>
      <c r="K102" s="564" t="s">
        <v>141</v>
      </c>
      <c r="L102" s="565"/>
      <c r="M102" s="565"/>
      <c r="N102" s="565"/>
      <c r="O102" s="565"/>
      <c r="P102" s="565"/>
      <c r="Q102" s="566"/>
      <c r="R102" s="566"/>
      <c r="S102" s="566"/>
      <c r="T102" s="566"/>
      <c r="U102" s="566"/>
      <c r="V102" s="567"/>
      <c r="W102" s="568"/>
      <c r="X102" s="568"/>
      <c r="Y102" s="569"/>
      <c r="Z102" s="570"/>
      <c r="AA102" s="570"/>
      <c r="AB102" s="570"/>
      <c r="AC102" s="131"/>
      <c r="AD102" s="199"/>
      <c r="AE102" s="199"/>
      <c r="AF102" s="199"/>
      <c r="AG102" s="199"/>
      <c r="AH102" s="199"/>
      <c r="AI102" s="199"/>
      <c r="AJ102" s="199"/>
      <c r="AK102" s="199"/>
      <c r="AL102" s="199"/>
      <c r="AM102" s="199"/>
      <c r="AN102" s="199"/>
    </row>
    <row r="103" spans="1:40" ht="15.75">
      <c r="A103" s="127" t="s">
        <v>53</v>
      </c>
      <c r="B103" s="328"/>
      <c r="C103" s="328"/>
      <c r="D103" s="328"/>
      <c r="E103" s="328"/>
      <c r="F103" s="328"/>
      <c r="G103" s="328"/>
      <c r="H103" s="328"/>
      <c r="I103" s="328"/>
      <c r="J103" s="328"/>
      <c r="K103" s="309"/>
      <c r="L103" s="556"/>
      <c r="M103" s="556"/>
      <c r="N103" s="556"/>
      <c r="O103" s="556"/>
      <c r="P103" s="556"/>
      <c r="Q103" s="557"/>
      <c r="R103" s="557"/>
      <c r="S103" s="557"/>
      <c r="T103" s="557"/>
      <c r="U103" s="557"/>
      <c r="V103" s="294"/>
      <c r="W103" s="558"/>
      <c r="X103" s="558"/>
      <c r="Y103" s="562"/>
      <c r="Z103" s="577"/>
      <c r="AA103" s="577"/>
      <c r="AB103" s="577"/>
      <c r="AC103" s="131"/>
      <c r="AD103" s="199"/>
      <c r="AE103" s="199"/>
      <c r="AF103" s="199"/>
      <c r="AG103" s="199"/>
      <c r="AH103" s="199"/>
      <c r="AI103" s="199"/>
      <c r="AJ103" s="199"/>
      <c r="AK103" s="199"/>
      <c r="AL103" s="199"/>
      <c r="AM103" s="199"/>
      <c r="AN103" s="199"/>
    </row>
    <row r="104" spans="1:40">
      <c r="A104" s="131" t="s">
        <v>592</v>
      </c>
      <c r="B104" s="560">
        <v>0</v>
      </c>
      <c r="C104" s="560">
        <v>0</v>
      </c>
      <c r="D104" s="560">
        <v>0</v>
      </c>
      <c r="E104" s="560">
        <v>0</v>
      </c>
      <c r="F104" s="560">
        <v>0</v>
      </c>
      <c r="G104" s="560">
        <v>0</v>
      </c>
      <c r="H104" s="560">
        <f>SUM(B104:G104)</f>
        <v>0</v>
      </c>
      <c r="I104" s="560">
        <v>0</v>
      </c>
      <c r="J104" s="560">
        <v>0</v>
      </c>
      <c r="K104" s="558">
        <f>SUM(H104:J104)</f>
        <v>0</v>
      </c>
      <c r="L104" s="561">
        <f>IF($E$326=0,0,+$E$311+ROUND(($E$311/($E$326-$E$308)*$E$329),0))</f>
        <v>0</v>
      </c>
      <c r="M104" s="561">
        <f>IF($M$326=0,0,+$M$311+ROUND(($M$311/($M$326-$M$308)*$M$329),0))</f>
        <v>0</v>
      </c>
      <c r="N104" s="561">
        <f>IF($N$326=0,0,+$N$311+ROUND(($N$311/($N$326-$N$308)*$N$329),0))</f>
        <v>0</v>
      </c>
      <c r="O104" s="561">
        <f>IF($O$326=0,0,+$O$311+ROUND(($O$311/($O$326-$O$308)*$O$329),0))</f>
        <v>0</v>
      </c>
      <c r="P104" s="561">
        <f>SUM(L104:O104)</f>
        <v>0</v>
      </c>
      <c r="Q104" s="560">
        <f>IF($R$326=0,0,+$R$311+ROUND(($R$311/($R$326-$R$308)*$R$329),0))</f>
        <v>0</v>
      </c>
      <c r="R104" s="560">
        <f>IF($S$326=0,0,+$S$311+ROUND(($S$311/($S$326-$S$308)*$S$329),0))</f>
        <v>0</v>
      </c>
      <c r="S104" s="560">
        <f>IF($T$326=0,0,+$T$311+ROUND(($T$311/($T$326-$T$308)*$T$329),0))</f>
        <v>0</v>
      </c>
      <c r="T104" s="560">
        <f>IF($U$326=0,0,+$U$311+ROUND(($U$311/($U$326-$U$308)*$U$329),0))</f>
        <v>0</v>
      </c>
      <c r="U104" s="560">
        <f>SUM(Q104:T104)</f>
        <v>0</v>
      </c>
      <c r="V104" s="558">
        <f>$P$104+$K$104+$U$104</f>
        <v>0</v>
      </c>
      <c r="W104" s="558">
        <f>IF($B$434=0,0,$V$104/$B$434)</f>
        <v>0</v>
      </c>
      <c r="X104" s="558">
        <f>$B$434</f>
        <v>0</v>
      </c>
      <c r="Y104" s="562">
        <f>$C$434</f>
        <v>0</v>
      </c>
      <c r="Z104" s="562">
        <f>IF($K$104&gt;0,+$K$104/$Y$104,0)</f>
        <v>0</v>
      </c>
      <c r="AA104" s="562">
        <f>IF(($P$104+$U$104)&gt;0,+($P$104+$U$104)/$Y$104,0)</f>
        <v>0</v>
      </c>
      <c r="AB104" s="562">
        <f>IF($V$104&gt;0,+$V$104/$Y$104,0)</f>
        <v>0</v>
      </c>
      <c r="AC104" s="131"/>
      <c r="AD104" s="199"/>
      <c r="AE104" s="199"/>
      <c r="AF104" s="199"/>
      <c r="AG104" s="199"/>
      <c r="AH104" s="199"/>
      <c r="AI104" s="199"/>
      <c r="AJ104" s="199"/>
      <c r="AK104" s="199"/>
      <c r="AL104" s="199"/>
      <c r="AM104" s="199"/>
      <c r="AN104" s="245"/>
    </row>
    <row r="105" spans="1:40">
      <c r="A105" s="131" t="s">
        <v>55</v>
      </c>
      <c r="B105" s="560">
        <v>0</v>
      </c>
      <c r="C105" s="560">
        <v>0</v>
      </c>
      <c r="D105" s="560">
        <v>0</v>
      </c>
      <c r="E105" s="560">
        <v>0</v>
      </c>
      <c r="F105" s="560">
        <v>0</v>
      </c>
      <c r="G105" s="560">
        <v>0</v>
      </c>
      <c r="H105" s="560">
        <f>SUM(B105:G105)</f>
        <v>0</v>
      </c>
      <c r="I105" s="560">
        <v>0</v>
      </c>
      <c r="J105" s="560">
        <v>0</v>
      </c>
      <c r="K105" s="558">
        <f>SUM(H105:J105)</f>
        <v>0</v>
      </c>
      <c r="L105" s="561">
        <f>IF($E$326=0,0,+$E$312+ROUND(($E$312/($E$326-$E$308)*$E$329),0))</f>
        <v>0</v>
      </c>
      <c r="M105" s="561">
        <f>IF($M$326=0,0,+$M$312+ROUND(($M$312/($M$326-$M$308)*$M$329),0))</f>
        <v>0</v>
      </c>
      <c r="N105" s="561">
        <f>IF($N$326=0,0,+$N$312+ROUND(($N$312/($N$326-$N$308)*$N$329),0))</f>
        <v>0</v>
      </c>
      <c r="O105" s="561">
        <f>IF($O$326=0,0,+$O$312+ROUND(($O$312/($O$326-$O$308)*$O$329),0))</f>
        <v>0</v>
      </c>
      <c r="P105" s="561">
        <f>SUM(L105:O105)</f>
        <v>0</v>
      </c>
      <c r="Q105" s="560">
        <f>IF($R$326=0,0,+$R$312+ROUND(($R$312/($R$326-$R$308)*$R$329),0))</f>
        <v>0</v>
      </c>
      <c r="R105" s="560">
        <f>IF($S$326=0,0,+$S$312+ROUND(($S$312/($S$326-$S$308)*$S$329),0))</f>
        <v>0</v>
      </c>
      <c r="S105" s="560">
        <f>IF($T$326=0,0,+$T$312+ROUND(($T$312/($T$326-$T$308)*$T$329),0))</f>
        <v>0</v>
      </c>
      <c r="T105" s="560">
        <f>IF($U$326=0,0,+$U$312+ROUND(($U$312/($U$326-$U$308)*$U$329),0))</f>
        <v>0</v>
      </c>
      <c r="U105" s="560">
        <f>SUM(Q105:T105)</f>
        <v>0</v>
      </c>
      <c r="V105" s="558">
        <f>$P$105+$K$105+$U$105</f>
        <v>0</v>
      </c>
      <c r="W105" s="558">
        <f>IF($B$435=0,0,$V$105/$B$435)</f>
        <v>0</v>
      </c>
      <c r="X105" s="558">
        <f>$B$435</f>
        <v>0</v>
      </c>
      <c r="Y105" s="562">
        <f>$C$435</f>
        <v>0</v>
      </c>
      <c r="Z105" s="562">
        <f>IF($K$105&gt;0,+$K$105/$Y$105,0)</f>
        <v>0</v>
      </c>
      <c r="AA105" s="562">
        <f>IF(($P$105+$U$105)&gt;0,+($P$105+$U$105)/$Y$105,0)</f>
        <v>0</v>
      </c>
      <c r="AB105" s="562">
        <f>IF($V$105&gt;0,+$V$105/$Y$105,0)</f>
        <v>0</v>
      </c>
      <c r="AC105" s="131"/>
      <c r="AD105" s="199"/>
      <c r="AE105" s="199"/>
      <c r="AF105" s="199"/>
      <c r="AG105" s="199"/>
      <c r="AH105" s="199"/>
      <c r="AI105" s="199"/>
      <c r="AJ105" s="199"/>
      <c r="AK105" s="199"/>
      <c r="AL105" s="199"/>
      <c r="AM105" s="199"/>
      <c r="AN105" s="245"/>
    </row>
    <row r="106" spans="1:40">
      <c r="A106" s="131" t="s">
        <v>593</v>
      </c>
      <c r="B106" s="560">
        <v>0</v>
      </c>
      <c r="C106" s="560">
        <v>0</v>
      </c>
      <c r="D106" s="560">
        <v>0</v>
      </c>
      <c r="E106" s="560">
        <v>0</v>
      </c>
      <c r="F106" s="560">
        <v>0</v>
      </c>
      <c r="G106" s="560">
        <v>0</v>
      </c>
      <c r="H106" s="560">
        <f>SUM(B106:G106)</f>
        <v>0</v>
      </c>
      <c r="I106" s="560">
        <v>0</v>
      </c>
      <c r="J106" s="560">
        <v>0</v>
      </c>
      <c r="K106" s="558">
        <f>SUM(H106:J106)</f>
        <v>0</v>
      </c>
      <c r="L106" s="561">
        <f>IF($E$326=0,0,+$E$313+ROUND(($E$313/($E$326-$E$308)*$E$329),0))</f>
        <v>0</v>
      </c>
      <c r="M106" s="561">
        <f>IF($M$326=0,0,+$M$313+ROUND(($M$313/($M$326-$M$308)*$M$329),0))</f>
        <v>0</v>
      </c>
      <c r="N106" s="561">
        <f>IF($N$326=0,0,+$N$313+ROUND(($N$313/($N$326-$N$308)*$N$329),0))</f>
        <v>0</v>
      </c>
      <c r="O106" s="561">
        <f>IF($O$326=0,0,+$O$313+ROUND(($O$313/($O$326-$O$308)*$O$329),0))</f>
        <v>0</v>
      </c>
      <c r="P106" s="561">
        <f>SUM(L106:O106)</f>
        <v>0</v>
      </c>
      <c r="Q106" s="560">
        <f>IF($R$326=0,0,+$R$313+ROUND(($R$313/($R$326-$R$308)*$R$329),0))</f>
        <v>0</v>
      </c>
      <c r="R106" s="560">
        <f>IF($S$326=0,0,+$S$313+ROUND(($S$313/($S$326-$S$308)*$S$329),0))</f>
        <v>0</v>
      </c>
      <c r="S106" s="560">
        <f>IF($T$326=0,0,+$T$313+ROUND(($T$313/($T$326-$T$308)*$T$329),0))</f>
        <v>0</v>
      </c>
      <c r="T106" s="560">
        <f>IF($U$326=0,0,+$U$313+ROUND(($U$313/($U$326-$U$308)*$U$329),0))</f>
        <v>0</v>
      </c>
      <c r="U106" s="560">
        <f>SUM(Q106:T106)</f>
        <v>0</v>
      </c>
      <c r="V106" s="558">
        <f>$P$106+$K$106+$U$106</f>
        <v>0</v>
      </c>
      <c r="W106" s="558">
        <f>IF($B$436=0,0,$V$106/$B$436)</f>
        <v>0</v>
      </c>
      <c r="X106" s="558">
        <f>$B$436</f>
        <v>0</v>
      </c>
      <c r="Y106" s="562">
        <f>$C$436</f>
        <v>0</v>
      </c>
      <c r="Z106" s="562">
        <f>IF($K$106&gt;0,+$K$106/$Y$106,0)</f>
        <v>0</v>
      </c>
      <c r="AA106" s="562">
        <f>IF(($P$106+$U$106)&gt;0,+($P$106+$U$106)/$Y$106,0)</f>
        <v>0</v>
      </c>
      <c r="AB106" s="562">
        <f>IF($V$106&gt;0,+$V$106/$Y$106,0)</f>
        <v>0</v>
      </c>
      <c r="AC106" s="131"/>
      <c r="AD106" s="199"/>
      <c r="AE106" s="199"/>
      <c r="AF106" s="199"/>
      <c r="AG106" s="199"/>
      <c r="AH106" s="199"/>
      <c r="AI106" s="199"/>
      <c r="AJ106" s="199"/>
      <c r="AK106" s="199"/>
      <c r="AL106" s="199"/>
      <c r="AM106" s="199"/>
      <c r="AN106" s="245"/>
    </row>
    <row r="107" spans="1:40">
      <c r="A107" s="131" t="s">
        <v>273</v>
      </c>
      <c r="B107" s="560">
        <v>0</v>
      </c>
      <c r="C107" s="560">
        <v>0</v>
      </c>
      <c r="D107" s="560">
        <v>0</v>
      </c>
      <c r="E107" s="560">
        <v>0</v>
      </c>
      <c r="F107" s="560">
        <v>0</v>
      </c>
      <c r="G107" s="560">
        <v>0</v>
      </c>
      <c r="H107" s="560">
        <f>SUM(B107:G107)</f>
        <v>0</v>
      </c>
      <c r="I107" s="560">
        <v>0</v>
      </c>
      <c r="J107" s="560">
        <v>0</v>
      </c>
      <c r="K107" s="558">
        <f>SUM(H107:J107)</f>
        <v>0</v>
      </c>
      <c r="L107" s="561">
        <f>IF($E$326=0,0,+$E$314+ROUND(($E$314/($E$326-$E$308)*$E$329),0))</f>
        <v>0</v>
      </c>
      <c r="M107" s="561">
        <f>IF($M$326=0,0,+$M$314+ROUND(($M$314/($M$326-$M$308)*$M$329),0))</f>
        <v>0</v>
      </c>
      <c r="N107" s="561">
        <f>IF($N$326=0,0,+$N$314+ROUND(($N$314/($N$326-$N$308)*$N$329),0))</f>
        <v>0</v>
      </c>
      <c r="O107" s="561">
        <f>IF($O$326=0,0,+$O$314+ROUND(($O$314/($O$326-$O$308)*$O$329),0))</f>
        <v>0</v>
      </c>
      <c r="P107" s="561">
        <f>SUM(L107:O107)</f>
        <v>0</v>
      </c>
      <c r="Q107" s="560">
        <f>IF($R$326=0,0,+$R$314+ROUND(($R$314/($R$326-$R$308)*$R$329),0))</f>
        <v>0</v>
      </c>
      <c r="R107" s="560">
        <f>IF($S$326=0,0,+$S$314+ROUND(($S$314/($S$326-$S$308)*$S$329),0))</f>
        <v>0</v>
      </c>
      <c r="S107" s="560">
        <f>IF($T$326=0,0,+$T$314+ROUND(($T$314/($T$326-$T$308)*$T$329),0))</f>
        <v>0</v>
      </c>
      <c r="T107" s="560">
        <f>IF($U$326=0,0,+$U$314+ROUND(($U$314/($U$326-$U$308)*$U$329),0))</f>
        <v>0</v>
      </c>
      <c r="U107" s="560">
        <f>SUM(Q107:T107)</f>
        <v>0</v>
      </c>
      <c r="V107" s="558">
        <f>$P$107+$K$107+$U$107</f>
        <v>0</v>
      </c>
      <c r="W107" s="558">
        <f>IF($B$437=0,0,$V$107/$B$437)</f>
        <v>0</v>
      </c>
      <c r="X107" s="558">
        <f>$B$437</f>
        <v>0</v>
      </c>
      <c r="Y107" s="562">
        <f>$C$437</f>
        <v>0</v>
      </c>
      <c r="Z107" s="562">
        <f>IF($K$107&gt;0,+$K$107/$Y$107,0)</f>
        <v>0</v>
      </c>
      <c r="AA107" s="562">
        <f>IF(($P$107+$U$107)&gt;0,+($P$107+$U$107)/$Y$107,0)</f>
        <v>0</v>
      </c>
      <c r="AB107" s="562">
        <f>IF($V$107&gt;0,+$V$107/$Y$107,0)</f>
        <v>0</v>
      </c>
      <c r="AC107" s="131"/>
      <c r="AD107" s="199"/>
      <c r="AE107" s="199"/>
      <c r="AF107" s="199"/>
      <c r="AG107" s="199"/>
      <c r="AH107" s="199"/>
      <c r="AI107" s="199"/>
      <c r="AJ107" s="199"/>
      <c r="AK107" s="199"/>
      <c r="AL107" s="199"/>
      <c r="AM107" s="199"/>
      <c r="AN107" s="245"/>
    </row>
    <row r="108" spans="1:40" ht="15.75">
      <c r="A108" s="127"/>
      <c r="B108" s="563"/>
      <c r="C108" s="563"/>
      <c r="D108" s="563"/>
      <c r="E108" s="563"/>
      <c r="F108" s="563"/>
      <c r="G108" s="563"/>
      <c r="H108" s="563"/>
      <c r="I108" s="563"/>
      <c r="J108" s="563"/>
      <c r="K108" s="564"/>
      <c r="L108" s="565"/>
      <c r="M108" s="565"/>
      <c r="N108" s="565"/>
      <c r="O108" s="565"/>
      <c r="P108" s="565"/>
      <c r="Q108" s="566"/>
      <c r="R108" s="566"/>
      <c r="S108" s="566"/>
      <c r="T108" s="566"/>
      <c r="U108" s="566"/>
      <c r="V108" s="567"/>
      <c r="W108" s="568"/>
      <c r="X108" s="568"/>
      <c r="Y108" s="569"/>
      <c r="Z108" s="570"/>
      <c r="AA108" s="570"/>
      <c r="AB108" s="570"/>
      <c r="AC108" s="131"/>
      <c r="AD108" s="199"/>
      <c r="AE108" s="199"/>
      <c r="AF108" s="199"/>
      <c r="AG108" s="199"/>
      <c r="AH108" s="199"/>
      <c r="AI108" s="199"/>
      <c r="AJ108" s="199"/>
      <c r="AK108" s="199"/>
      <c r="AL108" s="199"/>
      <c r="AM108" s="199"/>
      <c r="AN108" s="199"/>
    </row>
    <row r="109" spans="1:40" ht="15.75">
      <c r="A109" s="127" t="s">
        <v>57</v>
      </c>
      <c r="B109" s="328">
        <f>SUM(B104:B107)</f>
        <v>0</v>
      </c>
      <c r="C109" s="328">
        <f t="shared" ref="C109:V109" si="37">SUM(C104:C107)</f>
        <v>0</v>
      </c>
      <c r="D109" s="328">
        <f t="shared" si="37"/>
        <v>0</v>
      </c>
      <c r="E109" s="328">
        <f t="shared" si="37"/>
        <v>0</v>
      </c>
      <c r="F109" s="328">
        <f t="shared" si="37"/>
        <v>0</v>
      </c>
      <c r="G109" s="328">
        <f t="shared" si="37"/>
        <v>0</v>
      </c>
      <c r="H109" s="328">
        <f t="shared" si="37"/>
        <v>0</v>
      </c>
      <c r="I109" s="328">
        <f t="shared" si="37"/>
        <v>0</v>
      </c>
      <c r="J109" s="328">
        <f t="shared" si="37"/>
        <v>0</v>
      </c>
      <c r="K109" s="328">
        <f t="shared" si="37"/>
        <v>0</v>
      </c>
      <c r="L109" s="576">
        <f t="shared" si="37"/>
        <v>0</v>
      </c>
      <c r="M109" s="576">
        <f t="shared" si="37"/>
        <v>0</v>
      </c>
      <c r="N109" s="576">
        <f t="shared" si="37"/>
        <v>0</v>
      </c>
      <c r="O109" s="576">
        <f t="shared" si="37"/>
        <v>0</v>
      </c>
      <c r="P109" s="576">
        <f t="shared" si="37"/>
        <v>0</v>
      </c>
      <c r="Q109" s="328">
        <f t="shared" si="37"/>
        <v>0</v>
      </c>
      <c r="R109" s="328">
        <f t="shared" si="37"/>
        <v>0</v>
      </c>
      <c r="S109" s="328">
        <f t="shared" si="37"/>
        <v>0</v>
      </c>
      <c r="T109" s="328">
        <f t="shared" si="37"/>
        <v>0</v>
      </c>
      <c r="U109" s="328">
        <f t="shared" si="37"/>
        <v>0</v>
      </c>
      <c r="V109" s="328">
        <f t="shared" si="37"/>
        <v>0</v>
      </c>
      <c r="W109" s="558">
        <f>IF($B$439=0,0,$V$109/$B$439)</f>
        <v>0</v>
      </c>
      <c r="X109" s="558">
        <f>$B$439</f>
        <v>0</v>
      </c>
      <c r="Y109" s="562">
        <f>$C$439</f>
        <v>0</v>
      </c>
      <c r="Z109" s="562">
        <f>IF($K$109&gt;0,+$K$109/$Y$109,0)</f>
        <v>0</v>
      </c>
      <c r="AA109" s="562">
        <f>IF(($P$109+$U$109)&gt;0,+($P$109+$U$109)/$Y$109,0)</f>
        <v>0</v>
      </c>
      <c r="AB109" s="562">
        <f>IF($V$109&gt;0,+$V$109/$Y$109,0)</f>
        <v>0</v>
      </c>
      <c r="AC109" s="131"/>
      <c r="AD109" s="199"/>
      <c r="AE109" s="199"/>
      <c r="AF109" s="199"/>
      <c r="AG109" s="199"/>
      <c r="AH109" s="199"/>
      <c r="AI109" s="199"/>
      <c r="AJ109" s="199"/>
      <c r="AK109" s="199"/>
      <c r="AL109" s="199"/>
      <c r="AM109" s="199"/>
      <c r="AN109" s="199"/>
    </row>
    <row r="110" spans="1:40" ht="15.75">
      <c r="A110" s="222"/>
      <c r="B110" s="563"/>
      <c r="C110" s="563"/>
      <c r="D110" s="563"/>
      <c r="E110" s="563"/>
      <c r="F110" s="563"/>
      <c r="G110" s="563"/>
      <c r="H110" s="563"/>
      <c r="I110" s="563"/>
      <c r="J110" s="563"/>
      <c r="K110" s="564" t="s">
        <v>141</v>
      </c>
      <c r="L110" s="565"/>
      <c r="M110" s="565"/>
      <c r="N110" s="565"/>
      <c r="O110" s="565"/>
      <c r="P110" s="565"/>
      <c r="Q110" s="566"/>
      <c r="R110" s="566"/>
      <c r="S110" s="566"/>
      <c r="T110" s="566"/>
      <c r="U110" s="566"/>
      <c r="V110" s="567"/>
      <c r="W110" s="568"/>
      <c r="X110" s="568"/>
      <c r="Y110" s="569"/>
      <c r="Z110" s="570"/>
      <c r="AA110" s="570"/>
      <c r="AB110" s="570"/>
      <c r="AC110" s="131"/>
      <c r="AD110" s="199"/>
      <c r="AE110" s="199"/>
      <c r="AF110" s="199"/>
      <c r="AG110" s="199"/>
      <c r="AH110" s="199"/>
      <c r="AI110" s="199"/>
      <c r="AJ110" s="199"/>
      <c r="AK110" s="199"/>
      <c r="AL110" s="199"/>
      <c r="AM110" s="199"/>
      <c r="AN110" s="199"/>
    </row>
    <row r="111" spans="1:40" ht="15.75">
      <c r="A111" s="127" t="s">
        <v>58</v>
      </c>
      <c r="B111" s="328"/>
      <c r="C111" s="328"/>
      <c r="D111" s="328"/>
      <c r="E111" s="328"/>
      <c r="F111" s="328"/>
      <c r="G111" s="328"/>
      <c r="H111" s="328"/>
      <c r="I111" s="328"/>
      <c r="J111" s="328"/>
      <c r="K111" s="309"/>
      <c r="L111" s="556"/>
      <c r="M111" s="556"/>
      <c r="N111" s="556"/>
      <c r="O111" s="556"/>
      <c r="P111" s="556"/>
      <c r="Q111" s="557"/>
      <c r="R111" s="557"/>
      <c r="S111" s="557"/>
      <c r="T111" s="557"/>
      <c r="U111" s="557"/>
      <c r="V111" s="294"/>
      <c r="W111" s="558"/>
      <c r="X111" s="558"/>
      <c r="Y111" s="562"/>
      <c r="Z111" s="577"/>
      <c r="AA111" s="577"/>
      <c r="AB111" s="577"/>
      <c r="AC111" s="131"/>
      <c r="AD111" s="199"/>
      <c r="AE111" s="199"/>
      <c r="AF111" s="199"/>
      <c r="AG111" s="199"/>
      <c r="AH111" s="199"/>
      <c r="AI111" s="199"/>
      <c r="AJ111" s="199"/>
      <c r="AK111" s="199"/>
      <c r="AL111" s="199"/>
      <c r="AM111" s="199"/>
      <c r="AN111" s="199"/>
    </row>
    <row r="112" spans="1:40">
      <c r="A112" s="131" t="s">
        <v>59</v>
      </c>
      <c r="B112" s="560">
        <v>0</v>
      </c>
      <c r="C112" s="560">
        <v>0</v>
      </c>
      <c r="D112" s="560">
        <v>0</v>
      </c>
      <c r="E112" s="560">
        <v>0</v>
      </c>
      <c r="F112" s="560">
        <v>0</v>
      </c>
      <c r="G112" s="560">
        <v>0</v>
      </c>
      <c r="H112" s="560">
        <f>SUM(B112:G112)</f>
        <v>0</v>
      </c>
      <c r="I112" s="560">
        <v>0</v>
      </c>
      <c r="J112" s="560">
        <v>0</v>
      </c>
      <c r="K112" s="560">
        <f>SUM(H112:J112)</f>
        <v>0</v>
      </c>
      <c r="L112" s="561">
        <f>IF($E$326=0,0,+$E$319+ROUND(($E$319/($E$326-$E$308)*$E$329),0))</f>
        <v>0</v>
      </c>
      <c r="M112" s="561">
        <f>IF($M$326=0,0,+$M$319+ROUND(($M$319/($M$326-$M$308)*$M$329),0))</f>
        <v>0</v>
      </c>
      <c r="N112" s="561">
        <f>IF($N$326=0,0,+$N$319+ROUND(($N$319/($N$326-$N$308)*$N$329),0))</f>
        <v>0</v>
      </c>
      <c r="O112" s="561">
        <f>IF($O$326=0,0,+$O$319+ROUND(($O$319/($O$326-$O$308)*$O$329),0))</f>
        <v>0</v>
      </c>
      <c r="P112" s="561">
        <f>SUM(L112:O112)</f>
        <v>0</v>
      </c>
      <c r="Q112" s="560">
        <f>IF($R$326=0,0,+$R$319+ROUND(($R$319/($R$326-$R$308)*$R$329),0))</f>
        <v>0</v>
      </c>
      <c r="R112" s="560">
        <f>IF($S$326=0,0,+$S$319+ROUND(($S$319/($S$326-$S$308)*$S$329),0))</f>
        <v>0</v>
      </c>
      <c r="S112" s="560">
        <f>IF($T$326=0,0,+$T$319+ROUND(($T$319/($T$326-$T$308)*$T$329),0))</f>
        <v>0</v>
      </c>
      <c r="T112" s="560">
        <f>IF($U$326=0,0,+$U$319+ROUND(($U$319/($U$326-$U$308)*$U$329),0))</f>
        <v>0</v>
      </c>
      <c r="U112" s="560">
        <f>SUM(Q112:T112)</f>
        <v>0</v>
      </c>
      <c r="V112" s="558">
        <f>$P$112+$K$112+$U$112</f>
        <v>0</v>
      </c>
      <c r="W112" s="558">
        <f>IF($B$442=0,0,$V$112/$B$442)</f>
        <v>0</v>
      </c>
      <c r="X112" s="558">
        <f>$B$442</f>
        <v>0</v>
      </c>
      <c r="Y112" s="562">
        <f>$C$442</f>
        <v>0</v>
      </c>
      <c r="Z112" s="562">
        <f>IF($K$112&gt;0,+$K$112/$Y$112,0)</f>
        <v>0</v>
      </c>
      <c r="AA112" s="562">
        <f>IF(($P$112+$U$112)&gt;0,+($P$112+$U$112)/$Y$112,0)</f>
        <v>0</v>
      </c>
      <c r="AB112" s="562">
        <f>IF($V$112&gt;0,+$V$112/$Y$112,0)</f>
        <v>0</v>
      </c>
      <c r="AC112" s="131"/>
      <c r="AD112" s="199"/>
      <c r="AE112" s="199"/>
      <c r="AF112" s="199"/>
      <c r="AG112" s="199"/>
      <c r="AH112" s="199"/>
      <c r="AI112" s="199"/>
      <c r="AJ112" s="199"/>
      <c r="AK112" s="199"/>
      <c r="AL112" s="199"/>
      <c r="AM112" s="199"/>
      <c r="AN112" s="245"/>
    </row>
    <row r="113" spans="1:40">
      <c r="A113" s="131" t="s">
        <v>60</v>
      </c>
      <c r="B113" s="560">
        <v>0</v>
      </c>
      <c r="C113" s="560">
        <v>0</v>
      </c>
      <c r="D113" s="560">
        <v>0</v>
      </c>
      <c r="E113" s="560">
        <v>0</v>
      </c>
      <c r="F113" s="560">
        <v>0</v>
      </c>
      <c r="G113" s="560">
        <v>0</v>
      </c>
      <c r="H113" s="560">
        <f>SUM(B113:G113)</f>
        <v>0</v>
      </c>
      <c r="I113" s="560">
        <v>0</v>
      </c>
      <c r="J113" s="560">
        <v>0</v>
      </c>
      <c r="K113" s="558">
        <f>SUM(H113:J113)</f>
        <v>0</v>
      </c>
      <c r="L113" s="561">
        <f>IF($E$326=0,0,+$E$320+ROUND(($E$320/($E$326-$E$308)*$E$329),0))</f>
        <v>0</v>
      </c>
      <c r="M113" s="561">
        <f>IF($M$326=0,0,+$M$320+ROUND(($M$320/($M$326-$M$308)*$M$329),0))</f>
        <v>0</v>
      </c>
      <c r="N113" s="561">
        <f>IF($N$326=0,0,+$N$320+ROUND(($N$320/($N$326-$N$308)*$N$329),0))</f>
        <v>0</v>
      </c>
      <c r="O113" s="561">
        <f>IF($O$326=0,0,+$O$320+ROUND(($O$320/($O$326-$O$308)*$O$329),0))</f>
        <v>0</v>
      </c>
      <c r="P113" s="561">
        <f>SUM(L113:O113)</f>
        <v>0</v>
      </c>
      <c r="Q113" s="560">
        <f>IF($R$326=0,0,+$R$320+ROUND(($R$320/($R$326-$R$308)*$R$329),0))</f>
        <v>0</v>
      </c>
      <c r="R113" s="560">
        <f>IF($S$326=0,0,+$S$320+ROUND(($S$320/($S$326-$S$308)*$S$329),0))</f>
        <v>0</v>
      </c>
      <c r="S113" s="560">
        <f>IF($T$326=0,0,+$T$320+ROUND(($T$320/($T$326-$T$308)*$T$329),0))</f>
        <v>0</v>
      </c>
      <c r="T113" s="560">
        <f>IF($U$326=0,0,+$U$320+ROUND(($U$320/($U$326-$U$308)*$U$329),0))</f>
        <v>0</v>
      </c>
      <c r="U113" s="560">
        <f>SUM(Q113:T113)</f>
        <v>0</v>
      </c>
      <c r="V113" s="558">
        <f>$P$113+$K$113+$U$113</f>
        <v>0</v>
      </c>
      <c r="W113" s="558">
        <f>IF($B$443=0,0,$V$113/$B$443)</f>
        <v>0</v>
      </c>
      <c r="X113" s="558">
        <f>$B$443</f>
        <v>0</v>
      </c>
      <c r="Y113" s="562">
        <f>$C$443</f>
        <v>0</v>
      </c>
      <c r="Z113" s="562">
        <f>IF($K$113&gt;0,+$K$113/$Y$113,0)</f>
        <v>0</v>
      </c>
      <c r="AA113" s="562">
        <f>IF(($P$113+$U$113)&gt;0,+($P$113+$U$113)/$Y$113,0)</f>
        <v>0</v>
      </c>
      <c r="AB113" s="562">
        <f>IF($V$113&gt;0,+$V$113/$Y$113,0)</f>
        <v>0</v>
      </c>
      <c r="AC113" s="131"/>
      <c r="AD113" s="199"/>
      <c r="AE113" s="199"/>
      <c r="AF113" s="199"/>
      <c r="AG113" s="199"/>
      <c r="AH113" s="199"/>
      <c r="AI113" s="199"/>
      <c r="AJ113" s="199"/>
      <c r="AK113" s="199"/>
      <c r="AL113" s="199"/>
      <c r="AM113" s="199"/>
      <c r="AN113" s="245"/>
    </row>
    <row r="114" spans="1:40">
      <c r="A114" s="131" t="s">
        <v>61</v>
      </c>
      <c r="B114" s="560">
        <v>0</v>
      </c>
      <c r="C114" s="560">
        <v>0</v>
      </c>
      <c r="D114" s="560">
        <v>0</v>
      </c>
      <c r="E114" s="560">
        <v>0</v>
      </c>
      <c r="F114" s="560">
        <v>0</v>
      </c>
      <c r="G114" s="560">
        <v>0</v>
      </c>
      <c r="H114" s="560">
        <f>SUM(B114:G114)</f>
        <v>0</v>
      </c>
      <c r="I114" s="560">
        <v>0</v>
      </c>
      <c r="J114" s="560">
        <v>0</v>
      </c>
      <c r="K114" s="558">
        <f>SUM(H114:J114)</f>
        <v>0</v>
      </c>
      <c r="L114" s="561">
        <f>IF($E$326=0,0,+$E$321+ROUND(($E$321/($E$326-$E$308)*$E$329),0))</f>
        <v>0</v>
      </c>
      <c r="M114" s="561">
        <f>IF($M$326=0,0,+$M$321+ROUND(($M$321/($M$326-$M$308)*$M$329),0))</f>
        <v>0</v>
      </c>
      <c r="N114" s="561">
        <f>IF($N$326=0,0,+$N$321+ROUND(($N$321/($N$326-$N$308)*$N$329),0))</f>
        <v>0</v>
      </c>
      <c r="O114" s="561">
        <f>IF($O$326=0,0,+$O$321+ROUND(($O$321/($O$326-$O$308)*$O$329),0))</f>
        <v>0</v>
      </c>
      <c r="P114" s="561">
        <f>SUM(L114:O114)</f>
        <v>0</v>
      </c>
      <c r="Q114" s="560">
        <f>IF($R$326=0,0,+$R$321+ROUND(($R$321/($R$326-$R$308)*$R$329),0))</f>
        <v>0</v>
      </c>
      <c r="R114" s="560">
        <f>IF($S$326=0,0,+$S$321+ROUND(($S$321/($S$326-$S$308)*$S$329),0))</f>
        <v>0</v>
      </c>
      <c r="S114" s="560">
        <f>IF($T$326=0,0,+$T$321+ROUND(($T$321/($T$326-$T$308)*$T$329),0))</f>
        <v>0</v>
      </c>
      <c r="T114" s="560">
        <f>IF($U$326=0,0,+$U$321+ROUND(($U$321/($U$326-$U$308)*$U$329),0))</f>
        <v>0</v>
      </c>
      <c r="U114" s="560">
        <f>SUM(Q114:T114)</f>
        <v>0</v>
      </c>
      <c r="V114" s="558">
        <f>$P$114+$K$114+$U$114</f>
        <v>0</v>
      </c>
      <c r="W114" s="558">
        <f>IF($B$444=0,0,$V$114/$B$444)</f>
        <v>0</v>
      </c>
      <c r="X114" s="558">
        <f>$B$444</f>
        <v>0</v>
      </c>
      <c r="Y114" s="562">
        <f>$C$444</f>
        <v>0</v>
      </c>
      <c r="Z114" s="562">
        <f>IF($K$114&gt;0,+$K$114/$Y$114,0)</f>
        <v>0</v>
      </c>
      <c r="AA114" s="562">
        <f>IF(($P$114+$U$114)&gt;0,+($P$114+$U$114)/$Y$114,0)</f>
        <v>0</v>
      </c>
      <c r="AB114" s="562">
        <f>IF($V$114&gt;0,+$V$114/$Y$114,0)</f>
        <v>0</v>
      </c>
      <c r="AC114" s="131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245"/>
    </row>
    <row r="115" spans="1:40">
      <c r="A115" s="131" t="s">
        <v>62</v>
      </c>
      <c r="B115" s="560">
        <v>0</v>
      </c>
      <c r="C115" s="560">
        <v>0</v>
      </c>
      <c r="D115" s="560">
        <v>0</v>
      </c>
      <c r="E115" s="560">
        <v>0</v>
      </c>
      <c r="F115" s="560">
        <v>0</v>
      </c>
      <c r="G115" s="560">
        <v>0</v>
      </c>
      <c r="H115" s="560">
        <f>SUM(B115:G115)</f>
        <v>0</v>
      </c>
      <c r="I115" s="560">
        <v>0</v>
      </c>
      <c r="J115" s="560">
        <v>0</v>
      </c>
      <c r="K115" s="558">
        <f>SUM(H115:J115)</f>
        <v>0</v>
      </c>
      <c r="L115" s="561">
        <f>IF($E$326=0,0,+$E$322+ROUND(($E$322/($E$326-$E$308)*$E$329),0))</f>
        <v>0</v>
      </c>
      <c r="M115" s="561">
        <f>IF($M$326=0,0,+$M$322+ROUND(($M$322/($M$326-$M$308)*$M$329),0))</f>
        <v>0</v>
      </c>
      <c r="N115" s="561">
        <f>IF($N$326=0,0,+$N$322+ROUND(($N$322/($N$326-$N$308)*$N$329),0))</f>
        <v>0</v>
      </c>
      <c r="O115" s="561">
        <f>IF($O$326=0,0,+$O$322+ROUND(($O$322/($O$326-$O$308)*$O$329),0))</f>
        <v>0</v>
      </c>
      <c r="P115" s="561">
        <f>SUM(L115:O115)</f>
        <v>0</v>
      </c>
      <c r="Q115" s="560">
        <f>IF($R$326=0,0,+$R$322+ROUND(($R$322/($R$326-$R$308)*$R$329),0))</f>
        <v>0</v>
      </c>
      <c r="R115" s="560">
        <f>IF($S$326=0,0,+$S$322+ROUND(($S$322/($S$326-$S$308)*$S$329),0))</f>
        <v>0</v>
      </c>
      <c r="S115" s="560">
        <f>IF($T$326=0,0,+$T$322+ROUND(($T$322/($T$326-$T$308)*$T$329),0))</f>
        <v>0</v>
      </c>
      <c r="T115" s="560">
        <f>IF($U$326=0,0,+$U$322+ROUND(($U$322/($U$326-$U$308)*$U$329),0))</f>
        <v>0</v>
      </c>
      <c r="U115" s="560">
        <f>SUM(Q115:T115)</f>
        <v>0</v>
      </c>
      <c r="V115" s="558">
        <f>$P$115+$K$115+$U$115</f>
        <v>0</v>
      </c>
      <c r="W115" s="558">
        <f>IF($B$445=0,0,$V$115/$B$445)</f>
        <v>0</v>
      </c>
      <c r="X115" s="558">
        <f>$B$445</f>
        <v>0</v>
      </c>
      <c r="Y115" s="562">
        <f>$C$445</f>
        <v>0</v>
      </c>
      <c r="Z115" s="562">
        <f>IF($K$115&gt;0,+$K$115/$Y$115,0)</f>
        <v>0</v>
      </c>
      <c r="AA115" s="562">
        <f>IF(($P$115+$U$115)&gt;0,+($P$115+$U$115)/$Y$115,0)</f>
        <v>0</v>
      </c>
      <c r="AB115" s="562">
        <f>IF($V$115&gt;0,+$V$115/$Y$115,0)</f>
        <v>0</v>
      </c>
      <c r="AC115" s="131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245"/>
    </row>
    <row r="116" spans="1:40" ht="15.75">
      <c r="A116" s="127"/>
      <c r="B116" s="563"/>
      <c r="C116" s="563"/>
      <c r="D116" s="563"/>
      <c r="E116" s="563"/>
      <c r="F116" s="563"/>
      <c r="G116" s="563"/>
      <c r="H116" s="563"/>
      <c r="I116" s="563"/>
      <c r="J116" s="563"/>
      <c r="K116" s="564"/>
      <c r="L116" s="565"/>
      <c r="M116" s="565"/>
      <c r="N116" s="565"/>
      <c r="O116" s="565"/>
      <c r="P116" s="565"/>
      <c r="Q116" s="566"/>
      <c r="R116" s="566"/>
      <c r="S116" s="566"/>
      <c r="T116" s="566"/>
      <c r="U116" s="566"/>
      <c r="V116" s="567"/>
      <c r="W116" s="568"/>
      <c r="X116" s="568"/>
      <c r="Y116" s="569" t="str">
        <f>$C$446</f>
        <v xml:space="preserve"> </v>
      </c>
      <c r="Z116" s="570"/>
      <c r="AA116" s="570"/>
      <c r="AB116" s="570"/>
      <c r="AC116" s="131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</row>
    <row r="117" spans="1:40" ht="15.75">
      <c r="A117" s="127" t="s">
        <v>63</v>
      </c>
      <c r="B117" s="328">
        <f>SUM(B112:B115)</f>
        <v>0</v>
      </c>
      <c r="C117" s="328">
        <f>SUM(C112:C115)</f>
        <v>0</v>
      </c>
      <c r="D117" s="328">
        <f t="shared" ref="D117:V117" si="38">SUM(D112:D115)</f>
        <v>0</v>
      </c>
      <c r="E117" s="328">
        <f t="shared" si="38"/>
        <v>0</v>
      </c>
      <c r="F117" s="328">
        <f t="shared" si="38"/>
        <v>0</v>
      </c>
      <c r="G117" s="328">
        <f t="shared" si="38"/>
        <v>0</v>
      </c>
      <c r="H117" s="328">
        <f t="shared" si="38"/>
        <v>0</v>
      </c>
      <c r="I117" s="328">
        <f t="shared" si="38"/>
        <v>0</v>
      </c>
      <c r="J117" s="328">
        <f t="shared" si="38"/>
        <v>0</v>
      </c>
      <c r="K117" s="328">
        <f t="shared" si="38"/>
        <v>0</v>
      </c>
      <c r="L117" s="576">
        <f t="shared" si="38"/>
        <v>0</v>
      </c>
      <c r="M117" s="576">
        <f t="shared" si="38"/>
        <v>0</v>
      </c>
      <c r="N117" s="576">
        <f t="shared" si="38"/>
        <v>0</v>
      </c>
      <c r="O117" s="576">
        <f t="shared" si="38"/>
        <v>0</v>
      </c>
      <c r="P117" s="576">
        <f t="shared" si="38"/>
        <v>0</v>
      </c>
      <c r="Q117" s="328">
        <f t="shared" si="38"/>
        <v>0</v>
      </c>
      <c r="R117" s="328">
        <f t="shared" si="38"/>
        <v>0</v>
      </c>
      <c r="S117" s="328">
        <f t="shared" si="38"/>
        <v>0</v>
      </c>
      <c r="T117" s="328">
        <f t="shared" si="38"/>
        <v>0</v>
      </c>
      <c r="U117" s="328">
        <f t="shared" si="38"/>
        <v>0</v>
      </c>
      <c r="V117" s="328">
        <f t="shared" si="38"/>
        <v>0</v>
      </c>
      <c r="W117" s="558">
        <f>IF($B$447=0,0,$V$117/$B$447)</f>
        <v>0</v>
      </c>
      <c r="X117" s="558">
        <f>$B$447</f>
        <v>0</v>
      </c>
      <c r="Y117" s="562">
        <f>$C$447</f>
        <v>0</v>
      </c>
      <c r="Z117" s="562">
        <f>IF($K$117&gt;0,+$K$117/$Y$117,0)</f>
        <v>0</v>
      </c>
      <c r="AA117" s="562">
        <f>IF(($P$117+$U$117)&gt;0,+($P$117+$U$117)/$Y$117,0)</f>
        <v>0</v>
      </c>
      <c r="AB117" s="562">
        <f>IF($V$117&gt;0,+$V$117/$Y$117,0)</f>
        <v>0</v>
      </c>
      <c r="AC117" s="131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245"/>
    </row>
    <row r="118" spans="1:40" ht="15.75">
      <c r="A118" s="127"/>
      <c r="B118" s="563"/>
      <c r="C118" s="563"/>
      <c r="D118" s="563"/>
      <c r="E118" s="563"/>
      <c r="F118" s="563"/>
      <c r="G118" s="563"/>
      <c r="H118" s="563"/>
      <c r="I118" s="563"/>
      <c r="J118" s="563"/>
      <c r="K118" s="564"/>
      <c r="L118" s="565"/>
      <c r="M118" s="565"/>
      <c r="N118" s="565"/>
      <c r="O118" s="565"/>
      <c r="P118" s="565"/>
      <c r="Q118" s="566"/>
      <c r="R118" s="566"/>
      <c r="S118" s="566"/>
      <c r="T118" s="566"/>
      <c r="U118" s="566"/>
      <c r="V118" s="567"/>
      <c r="W118" s="568"/>
      <c r="X118" s="568" t="str">
        <f>$B$448</f>
        <v xml:space="preserve"> </v>
      </c>
      <c r="Y118" s="569"/>
      <c r="Z118" s="570"/>
      <c r="AA118" s="570"/>
      <c r="AB118" s="570"/>
      <c r="AC118" s="131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</row>
    <row r="119" spans="1:40" ht="16.5" thickBot="1">
      <c r="A119" s="127" t="s">
        <v>64</v>
      </c>
      <c r="B119" s="580">
        <f>$B$63+$B$74+$B$79+$B$90+$B$95+$B$101+$B$109+$B$117</f>
        <v>0</v>
      </c>
      <c r="C119" s="580">
        <f>$C$63+$C$74+$C$79+$C$90+$C$95+$C$101+$C$109+$C$117</f>
        <v>0</v>
      </c>
      <c r="D119" s="580">
        <f>$D$63+$D$74+$D$79+$D$90+$D$95+$D$101+$D$109+$D$117</f>
        <v>0</v>
      </c>
      <c r="E119" s="580">
        <f>$E$63+$E$74+$E$79+$E$90+$E$95+$E$101+$E$109+$E$117</f>
        <v>0</v>
      </c>
      <c r="F119" s="580">
        <f>$F$63+$F$74+$F$79+$F$90+$F$95+$F$101+$F$109+$F$117</f>
        <v>0</v>
      </c>
      <c r="G119" s="580">
        <f>$G$63+$G$74+$G$79+$G$90+$G$95+$G$101+$G$109+$G$117</f>
        <v>0</v>
      </c>
      <c r="H119" s="580">
        <f>$H$63+$H$74+$H$79+$H$90+$H$95+$H$101+$H$109+$H$117</f>
        <v>0</v>
      </c>
      <c r="I119" s="580">
        <f>$I$63+$I$74+$I$79+$I$90+$I$95+$I$101+$I$109+$I$117</f>
        <v>0</v>
      </c>
      <c r="J119" s="580">
        <f>$J$63+$J$74+$J$79+$J$90+$J$95+$J$101+$J$109+$J$117</f>
        <v>0</v>
      </c>
      <c r="K119" s="581">
        <f>$K$63+$K$74+$K$79+$K$90+$K$95+$K$101+$K$109+$K$117</f>
        <v>0</v>
      </c>
      <c r="L119" s="582">
        <f>$L$63+$L$74+$L$79+$L$90+$L$95+$L$101+$L$109+$L$117</f>
        <v>0</v>
      </c>
      <c r="M119" s="582">
        <f>$M$63+$M$74+$M$79+$M$90+$M$95+$M$101+$M$109+$M$117</f>
        <v>0</v>
      </c>
      <c r="N119" s="582">
        <f>$N$63+$N$74+$N$79+$N$90+$N$95+$N$101+$N$109+$N$117</f>
        <v>0</v>
      </c>
      <c r="O119" s="582">
        <f>$O$63+$O$74+$O$79+$O$90+$O$95+$O$101+$O$109+$O$117</f>
        <v>0</v>
      </c>
      <c r="P119" s="582">
        <f>$P$63+$P$74+$P$79+$P$90+$P$95+$P$101+$P$109+$P$117</f>
        <v>0</v>
      </c>
      <c r="Q119" s="580">
        <f>$Q$63+$Q$74+$Q$79+$Q$90+$Q$95+$Q$101+$Q$109+$Q$117</f>
        <v>0</v>
      </c>
      <c r="R119" s="580">
        <f>$R$63+$R$74+$R$79+$R$90+$R$95+$R$101+$R$109+$R$117</f>
        <v>0</v>
      </c>
      <c r="S119" s="580">
        <f>$S$63+$S$74+$S$79+$S$90+$S$95+$S$101+$S$109+$S$117</f>
        <v>0</v>
      </c>
      <c r="T119" s="580">
        <f>$T$63+$T$74+$T$79+$T$90+$T$95+$T$101+$T$109+$T$117</f>
        <v>0</v>
      </c>
      <c r="U119" s="580">
        <f>$U$63+$U$74+$U$79+$U$90+$U$95+$U$101+$U$109+$U$117</f>
        <v>0</v>
      </c>
      <c r="V119" s="581">
        <f>$V$63+$V$74+$V$79+$V$90+$V$95+$V$101+$V$109+$V$117</f>
        <v>0</v>
      </c>
      <c r="W119" s="583">
        <f>IF($B$449=0,0,$V$119/$B$449)</f>
        <v>0</v>
      </c>
      <c r="X119" s="583">
        <f>$B$449</f>
        <v>0</v>
      </c>
      <c r="Y119" s="584">
        <f>$C$449</f>
        <v>0</v>
      </c>
      <c r="Z119" s="584">
        <f>IF($K$119&gt;0,+$K$119/$Y$119,0)</f>
        <v>0</v>
      </c>
      <c r="AA119" s="584">
        <f>IF(($P$119+$U$119)&gt;0,+($P$119+$U$119)/$Y$119,0)</f>
        <v>0</v>
      </c>
      <c r="AB119" s="584">
        <f>IF($V$119&gt;0,+$V$119/$Y$119,0)</f>
        <v>0</v>
      </c>
      <c r="AC119" s="131"/>
      <c r="AD119" s="199"/>
      <c r="AE119" s="199"/>
      <c r="AF119" s="199"/>
      <c r="AG119" s="199"/>
      <c r="AH119" s="199"/>
      <c r="AI119" s="199"/>
      <c r="AJ119" s="199"/>
      <c r="AK119" s="199"/>
      <c r="AL119" s="199"/>
      <c r="AM119" s="199"/>
      <c r="AN119" s="199"/>
    </row>
    <row r="120" spans="1:40" ht="16.5" thickTop="1">
      <c r="A120" s="235" t="s">
        <v>65</v>
      </c>
      <c r="B120" s="205"/>
      <c r="C120" s="198"/>
      <c r="D120" s="198"/>
      <c r="E120" s="198"/>
      <c r="F120" s="198"/>
      <c r="G120" s="198"/>
      <c r="H120" s="198"/>
      <c r="I120" s="198"/>
      <c r="J120" s="198"/>
      <c r="K120" s="248" t="s">
        <v>141</v>
      </c>
      <c r="L120" s="198"/>
      <c r="M120" s="198"/>
      <c r="N120" s="249"/>
      <c r="O120" s="198"/>
      <c r="P120" s="198"/>
      <c r="Q120" s="198"/>
      <c r="R120" s="198"/>
      <c r="S120" s="198"/>
      <c r="T120" s="198"/>
      <c r="U120" s="198"/>
      <c r="V120" s="236">
        <f>$N$205</f>
        <v>0</v>
      </c>
      <c r="W120" s="236"/>
      <c r="X120" s="249"/>
      <c r="Y120" s="250"/>
      <c r="Z120" s="251"/>
      <c r="AA120" s="251"/>
      <c r="AB120" s="251"/>
      <c r="AC120" s="199"/>
      <c r="AD120" s="199"/>
      <c r="AE120" s="199"/>
      <c r="AF120" s="199"/>
      <c r="AG120" s="199"/>
      <c r="AH120" s="199"/>
      <c r="AI120" s="199"/>
      <c r="AJ120" s="199"/>
      <c r="AK120" s="199"/>
      <c r="AL120" s="199"/>
      <c r="AM120" s="199"/>
      <c r="AN120" s="199"/>
    </row>
    <row r="121" spans="1:40" ht="16.5" thickBot="1">
      <c r="A121" s="127" t="s">
        <v>66</v>
      </c>
      <c r="B121" s="131"/>
      <c r="C121" s="199"/>
      <c r="D121" s="199"/>
      <c r="E121" s="199"/>
      <c r="F121" s="199"/>
      <c r="G121" s="199"/>
      <c r="H121" s="199"/>
      <c r="I121" s="199"/>
      <c r="J121" s="199"/>
      <c r="K121" s="199"/>
      <c r="L121" s="245"/>
      <c r="M121" s="245" t="s">
        <v>141</v>
      </c>
      <c r="N121" s="199"/>
      <c r="O121" s="199"/>
      <c r="P121" s="199"/>
      <c r="Q121" s="199"/>
      <c r="R121" s="199"/>
      <c r="S121" s="199"/>
      <c r="T121" s="199"/>
      <c r="U121" s="199"/>
      <c r="V121" s="244">
        <f>SUM(V119:V120)</f>
        <v>0</v>
      </c>
      <c r="W121" s="141"/>
      <c r="X121" s="245"/>
      <c r="Y121" s="252"/>
      <c r="Z121" s="253"/>
      <c r="AA121" s="253"/>
      <c r="AB121" s="253"/>
      <c r="AC121" s="199"/>
      <c r="AD121" s="199"/>
      <c r="AE121" s="199"/>
      <c r="AF121" s="199"/>
      <c r="AG121" s="199"/>
      <c r="AH121" s="199"/>
      <c r="AI121" s="199"/>
      <c r="AJ121" s="199"/>
      <c r="AK121" s="199"/>
      <c r="AL121" s="199"/>
      <c r="AM121" s="199"/>
      <c r="AN121" s="199"/>
    </row>
    <row r="122" spans="1:40" ht="15.75" thickTop="1">
      <c r="A122" s="254" t="s">
        <v>67</v>
      </c>
      <c r="B122" s="255" t="s">
        <v>142</v>
      </c>
      <c r="C122" s="255" t="s">
        <v>152</v>
      </c>
      <c r="D122" s="255" t="s">
        <v>160</v>
      </c>
      <c r="E122" s="255" t="s">
        <v>168</v>
      </c>
      <c r="F122" s="255" t="s">
        <v>175</v>
      </c>
      <c r="G122" s="255" t="s">
        <v>178</v>
      </c>
      <c r="H122" s="255" t="s">
        <v>183</v>
      </c>
      <c r="I122" s="255" t="s">
        <v>186</v>
      </c>
      <c r="J122" s="255" t="s">
        <v>190</v>
      </c>
      <c r="K122" s="255" t="s">
        <v>193</v>
      </c>
      <c r="L122" s="255" t="s">
        <v>210</v>
      </c>
      <c r="M122" s="255" t="s">
        <v>220</v>
      </c>
      <c r="N122" s="255" t="s">
        <v>224</v>
      </c>
      <c r="O122" s="255" t="s">
        <v>230</v>
      </c>
      <c r="P122" s="255" t="s">
        <v>234</v>
      </c>
      <c r="Q122" s="255" t="s">
        <v>238</v>
      </c>
      <c r="R122" s="255" t="s">
        <v>239</v>
      </c>
      <c r="S122" s="255" t="s">
        <v>240</v>
      </c>
      <c r="T122" s="255" t="s">
        <v>241</v>
      </c>
      <c r="U122" s="255" t="s">
        <v>252</v>
      </c>
      <c r="V122" s="254" t="s">
        <v>256</v>
      </c>
      <c r="W122" s="255" t="s">
        <v>259</v>
      </c>
      <c r="X122" s="255" t="s">
        <v>161</v>
      </c>
      <c r="Y122" s="256" t="s">
        <v>274</v>
      </c>
      <c r="Z122" s="256" t="s">
        <v>275</v>
      </c>
      <c r="AA122" s="256" t="s">
        <v>276</v>
      </c>
      <c r="AB122" s="256" t="s">
        <v>277</v>
      </c>
      <c r="AC122" s="199"/>
      <c r="AD122" s="199"/>
      <c r="AE122" s="199"/>
      <c r="AF122" s="199"/>
      <c r="AG122" s="199"/>
      <c r="AH122" s="199"/>
      <c r="AI122" s="199"/>
      <c r="AJ122" s="199"/>
      <c r="AK122" s="199"/>
      <c r="AL122" s="199"/>
      <c r="AM122" s="199"/>
      <c r="AN122" s="199"/>
    </row>
    <row r="123" spans="1:40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  <c r="X123" s="199"/>
      <c r="Y123" s="199"/>
      <c r="Z123" s="199"/>
      <c r="AA123" s="199"/>
      <c r="AB123" s="199"/>
      <c r="AC123" s="199"/>
      <c r="AD123" s="199"/>
      <c r="AE123" s="199"/>
      <c r="AF123" s="199"/>
      <c r="AG123" s="199"/>
      <c r="AH123" s="199"/>
      <c r="AI123" s="199"/>
      <c r="AJ123" s="199"/>
      <c r="AK123" s="199"/>
      <c r="AL123" s="199"/>
      <c r="AM123" s="199"/>
      <c r="AN123" s="199"/>
    </row>
    <row r="124" spans="1:40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245"/>
      <c r="V124" s="245"/>
      <c r="W124" s="245"/>
      <c r="X124" s="199"/>
      <c r="Y124" s="199"/>
      <c r="Z124" s="199"/>
      <c r="AA124" s="199"/>
      <c r="AB124" s="199"/>
      <c r="AC124" s="199"/>
      <c r="AD124" s="199"/>
      <c r="AE124" s="199"/>
      <c r="AF124" s="199"/>
      <c r="AG124" s="199"/>
      <c r="AH124" s="199"/>
      <c r="AI124" s="199"/>
      <c r="AJ124" s="199"/>
      <c r="AK124" s="199"/>
      <c r="AL124" s="199"/>
      <c r="AM124" s="199"/>
      <c r="AN124" s="199"/>
    </row>
    <row r="125" spans="1:40" ht="15.75" thickBot="1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99"/>
      <c r="AE125" s="199"/>
      <c r="AF125" s="199"/>
      <c r="AG125" s="199"/>
      <c r="AH125" s="199"/>
      <c r="AI125" s="199"/>
      <c r="AJ125" s="199"/>
      <c r="AK125" s="199"/>
      <c r="AL125" s="199"/>
      <c r="AM125" s="199"/>
      <c r="AN125" s="199"/>
    </row>
    <row r="126" spans="1:40" ht="16.5" thickTop="1">
      <c r="A126" s="211">
        <f>$A$1</f>
        <v>0</v>
      </c>
      <c r="B126" s="235"/>
      <c r="C126" s="206"/>
      <c r="D126" s="206"/>
      <c r="E126" s="206"/>
      <c r="F126" s="206"/>
      <c r="G126" s="206"/>
      <c r="H126" s="206"/>
      <c r="I126" s="206"/>
      <c r="J126" s="206"/>
      <c r="K126" s="206"/>
      <c r="L126" s="206"/>
      <c r="M126" s="198"/>
      <c r="N126" s="919"/>
      <c r="O126" s="257">
        <v>1</v>
      </c>
      <c r="P126" s="199"/>
      <c r="Q126" s="199"/>
      <c r="R126" s="199"/>
      <c r="S126" s="199"/>
      <c r="T126" s="199" t="s">
        <v>141</v>
      </c>
      <c r="U126" s="245" t="s">
        <v>141</v>
      </c>
      <c r="V126" s="199"/>
      <c r="W126" s="199"/>
      <c r="X126" s="199"/>
      <c r="Y126" s="199"/>
      <c r="Z126" s="199"/>
      <c r="AA126" s="199"/>
      <c r="AB126" s="199"/>
      <c r="AC126" s="199"/>
      <c r="AD126" s="199"/>
      <c r="AE126" s="199"/>
      <c r="AF126" s="199"/>
      <c r="AG126" s="199"/>
      <c r="AH126" s="199"/>
      <c r="AI126" s="199"/>
      <c r="AJ126" s="199"/>
      <c r="AK126" s="199"/>
      <c r="AL126" s="199"/>
      <c r="AM126" s="199"/>
      <c r="AN126" s="199"/>
    </row>
    <row r="127" spans="1:40" ht="15.75">
      <c r="A127" s="213" t="str">
        <f>A2</f>
        <v>Select College Name</v>
      </c>
      <c r="B127" s="127" t="s">
        <v>143</v>
      </c>
      <c r="C127" s="258"/>
      <c r="D127" s="258"/>
      <c r="E127" s="258"/>
      <c r="F127" s="258"/>
      <c r="G127" s="258"/>
      <c r="H127" s="258"/>
      <c r="I127" s="258"/>
      <c r="J127" s="258"/>
      <c r="K127" s="258"/>
      <c r="L127" s="258" t="s">
        <v>211</v>
      </c>
      <c r="M127" s="259"/>
      <c r="N127" s="920"/>
      <c r="O127" s="257">
        <v>2</v>
      </c>
      <c r="P127" s="199"/>
      <c r="Q127" s="199"/>
      <c r="R127" s="199"/>
      <c r="S127" s="199"/>
      <c r="T127" s="199"/>
      <c r="U127" s="245"/>
      <c r="V127" s="199"/>
      <c r="W127" s="199"/>
      <c r="X127" s="199"/>
      <c r="Y127" s="199"/>
      <c r="Z127" s="199"/>
      <c r="AA127" s="199"/>
      <c r="AB127" s="199"/>
      <c r="AC127" s="199"/>
      <c r="AD127" s="199"/>
      <c r="AE127" s="199"/>
      <c r="AF127" s="199"/>
      <c r="AG127" s="199"/>
      <c r="AH127" s="199"/>
      <c r="AI127" s="199"/>
      <c r="AJ127" s="199"/>
      <c r="AK127" s="199"/>
      <c r="AL127" s="199"/>
      <c r="AM127" s="199"/>
      <c r="AN127" s="199"/>
    </row>
    <row r="128" spans="1:40" ht="15.75">
      <c r="A128" s="221" t="str">
        <f>$A$3</f>
        <v>2018-19 COST ANALYSIS</v>
      </c>
      <c r="B128" s="222" t="s">
        <v>138</v>
      </c>
      <c r="C128" s="223"/>
      <c r="D128" s="223"/>
      <c r="E128" s="223"/>
      <c r="F128" s="223"/>
      <c r="G128" s="223"/>
      <c r="H128" s="223"/>
      <c r="I128" s="224"/>
      <c r="J128" s="224"/>
      <c r="K128" s="222"/>
      <c r="L128" s="222" t="s">
        <v>212</v>
      </c>
      <c r="M128" s="260"/>
      <c r="N128" s="921"/>
      <c r="O128" s="257">
        <v>3</v>
      </c>
      <c r="P128" s="199"/>
      <c r="Q128" s="199"/>
      <c r="R128" s="199"/>
      <c r="S128" s="199"/>
      <c r="T128" s="199"/>
      <c r="U128" s="199"/>
      <c r="V128" s="199"/>
      <c r="W128" s="199"/>
      <c r="X128" s="199"/>
      <c r="Y128" s="199"/>
      <c r="Z128" s="199"/>
      <c r="AA128" s="199"/>
      <c r="AB128" s="199"/>
      <c r="AC128" s="199"/>
      <c r="AD128" s="199"/>
      <c r="AE128" s="199"/>
      <c r="AF128" s="199"/>
      <c r="AG128" s="199"/>
      <c r="AH128" s="199"/>
      <c r="AI128" s="199"/>
      <c r="AJ128" s="199"/>
      <c r="AK128" s="199"/>
      <c r="AL128" s="199"/>
      <c r="AM128" s="199"/>
      <c r="AN128" s="199"/>
    </row>
    <row r="129" spans="1:40" ht="15.75">
      <c r="A129" s="213" t="s">
        <v>0</v>
      </c>
      <c r="B129" s="222" t="s">
        <v>139</v>
      </c>
      <c r="C129" s="223"/>
      <c r="D129" s="230" t="s">
        <v>159</v>
      </c>
      <c r="E129" s="223"/>
      <c r="F129" s="230" t="s">
        <v>174</v>
      </c>
      <c r="G129" s="223"/>
      <c r="H129" s="225" t="s">
        <v>136</v>
      </c>
      <c r="I129" s="213" t="s">
        <v>184</v>
      </c>
      <c r="J129" s="213" t="s">
        <v>189</v>
      </c>
      <c r="K129" s="213" t="s">
        <v>136</v>
      </c>
      <c r="L129" s="226" t="s">
        <v>213</v>
      </c>
      <c r="M129" s="229" t="s">
        <v>221</v>
      </c>
      <c r="N129" s="922" t="s">
        <v>225</v>
      </c>
      <c r="O129" s="257">
        <v>4</v>
      </c>
      <c r="P129" s="199"/>
      <c r="Q129" s="199"/>
      <c r="R129" s="199"/>
      <c r="S129" s="199"/>
      <c r="T129" s="199"/>
      <c r="U129" s="199" t="s">
        <v>141</v>
      </c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  <c r="AF129" s="199"/>
      <c r="AG129" s="199"/>
      <c r="AH129" s="199"/>
      <c r="AI129" s="199"/>
      <c r="AJ129" s="199"/>
      <c r="AK129" s="199"/>
      <c r="AL129" s="199"/>
      <c r="AM129" s="199"/>
      <c r="AN129" s="199"/>
    </row>
    <row r="130" spans="1:40" ht="16.5" thickBot="1">
      <c r="A130" s="213" t="s">
        <v>323</v>
      </c>
      <c r="B130" s="225" t="s">
        <v>140</v>
      </c>
      <c r="C130" s="234" t="s">
        <v>151</v>
      </c>
      <c r="D130" s="234" t="s">
        <v>140</v>
      </c>
      <c r="E130" s="234" t="s">
        <v>151</v>
      </c>
      <c r="F130" s="234" t="s">
        <v>140</v>
      </c>
      <c r="G130" s="234" t="s">
        <v>151</v>
      </c>
      <c r="H130" s="213" t="s">
        <v>182</v>
      </c>
      <c r="I130" s="213" t="s">
        <v>185</v>
      </c>
      <c r="J130" s="213" t="s">
        <v>185</v>
      </c>
      <c r="K130" s="213" t="s">
        <v>194</v>
      </c>
      <c r="L130" s="231" t="s">
        <v>214</v>
      </c>
      <c r="M130" s="233" t="s">
        <v>214</v>
      </c>
      <c r="N130" s="917" t="s">
        <v>226</v>
      </c>
      <c r="O130" s="257">
        <v>5</v>
      </c>
      <c r="P130" s="199"/>
      <c r="Q130" s="199"/>
      <c r="R130" s="199"/>
      <c r="S130" s="199"/>
      <c r="T130" s="199"/>
      <c r="U130" s="199" t="s">
        <v>141</v>
      </c>
      <c r="V130" s="199"/>
      <c r="W130" s="199"/>
      <c r="X130" s="199"/>
      <c r="Y130" s="199"/>
      <c r="Z130" s="199"/>
      <c r="AA130" s="199"/>
      <c r="AB130" s="199"/>
      <c r="AC130" s="199"/>
      <c r="AD130" s="199"/>
      <c r="AE130" s="199"/>
      <c r="AF130" s="199"/>
      <c r="AG130" s="199"/>
      <c r="AH130" s="199"/>
      <c r="AI130" s="199"/>
      <c r="AJ130" s="199"/>
      <c r="AK130" s="199"/>
      <c r="AL130" s="199"/>
      <c r="AM130" s="199"/>
      <c r="AN130" s="199"/>
    </row>
    <row r="131" spans="1:40" ht="9.9499999999999993" customHeight="1" thickTop="1">
      <c r="A131" s="205"/>
      <c r="B131" s="551"/>
      <c r="C131" s="551"/>
      <c r="D131" s="551"/>
      <c r="E131" s="551"/>
      <c r="F131" s="551"/>
      <c r="G131" s="551"/>
      <c r="H131" s="551"/>
      <c r="I131" s="551"/>
      <c r="J131" s="551"/>
      <c r="K131" s="553"/>
      <c r="L131" s="550"/>
      <c r="M131" s="551"/>
      <c r="N131" s="552"/>
      <c r="O131" s="257">
        <v>6</v>
      </c>
      <c r="P131" s="199"/>
      <c r="Q131" s="199"/>
      <c r="R131" s="199"/>
      <c r="S131" s="199"/>
      <c r="T131" s="199"/>
      <c r="U131" s="199"/>
      <c r="V131" s="199"/>
      <c r="W131" s="199"/>
      <c r="X131" s="199"/>
      <c r="Y131" s="199"/>
      <c r="Z131" s="199"/>
      <c r="AA131" s="199"/>
      <c r="AB131" s="199"/>
      <c r="AC131" s="199"/>
      <c r="AD131" s="199"/>
      <c r="AE131" s="199"/>
      <c r="AF131" s="199"/>
      <c r="AG131" s="199"/>
      <c r="AH131" s="199"/>
      <c r="AI131" s="199"/>
      <c r="AJ131" s="199"/>
      <c r="AK131" s="199"/>
      <c r="AL131" s="199"/>
      <c r="AM131" s="199"/>
      <c r="AN131" s="199"/>
    </row>
    <row r="132" spans="1:40" ht="15.75">
      <c r="A132" s="127" t="s">
        <v>68</v>
      </c>
      <c r="B132" s="585"/>
      <c r="C132" s="585"/>
      <c r="D132" s="560"/>
      <c r="E132" s="560"/>
      <c r="F132" s="560"/>
      <c r="G132" s="560"/>
      <c r="H132" s="560"/>
      <c r="I132" s="560"/>
      <c r="J132" s="560"/>
      <c r="K132" s="558"/>
      <c r="L132" s="556"/>
      <c r="M132" s="557"/>
      <c r="N132" s="294"/>
      <c r="O132" s="257">
        <v>7</v>
      </c>
      <c r="P132" s="199"/>
      <c r="Q132" s="199"/>
      <c r="R132" s="199"/>
      <c r="S132" s="199"/>
      <c r="T132" s="199"/>
      <c r="U132" s="199"/>
      <c r="V132" s="199"/>
      <c r="W132" s="199"/>
      <c r="X132" s="199"/>
      <c r="Y132" s="199"/>
      <c r="Z132" s="199"/>
      <c r="AA132" s="199"/>
      <c r="AB132" s="199"/>
      <c r="AC132" s="199"/>
      <c r="AD132" s="199"/>
      <c r="AE132" s="199"/>
      <c r="AF132" s="199"/>
      <c r="AG132" s="199"/>
      <c r="AH132" s="199"/>
      <c r="AI132" s="199"/>
      <c r="AJ132" s="199"/>
      <c r="AK132" s="199"/>
      <c r="AL132" s="199"/>
      <c r="AM132" s="199"/>
      <c r="AN132" s="199"/>
    </row>
    <row r="133" spans="1:40">
      <c r="A133" s="131" t="s">
        <v>69</v>
      </c>
      <c r="B133" s="586"/>
      <c r="C133" s="586"/>
      <c r="D133" s="560">
        <v>0</v>
      </c>
      <c r="E133" s="560">
        <v>0</v>
      </c>
      <c r="F133" s="560">
        <v>0</v>
      </c>
      <c r="G133" s="560">
        <v>0</v>
      </c>
      <c r="H133" s="560">
        <f>SUM(D133:G133)</f>
        <v>0</v>
      </c>
      <c r="I133" s="560">
        <v>0</v>
      </c>
      <c r="J133" s="560">
        <v>0</v>
      </c>
      <c r="K133" s="558">
        <f>SUM(H133:J133)</f>
        <v>0</v>
      </c>
      <c r="L133" s="587" t="s">
        <v>161</v>
      </c>
      <c r="M133" s="588" t="s">
        <v>161</v>
      </c>
      <c r="N133" s="558">
        <f>$K$133</f>
        <v>0</v>
      </c>
      <c r="O133" s="257">
        <v>8</v>
      </c>
      <c r="P133" s="199"/>
      <c r="Q133" s="199"/>
      <c r="R133" s="199"/>
      <c r="S133" s="199"/>
      <c r="T133" s="199"/>
      <c r="U133" s="199"/>
      <c r="V133" s="199"/>
      <c r="W133" s="199"/>
      <c r="X133" s="199"/>
      <c r="Y133" s="199"/>
      <c r="Z133" s="199"/>
      <c r="AA133" s="199"/>
      <c r="AB133" s="199"/>
      <c r="AC133" s="199"/>
      <c r="AD133" s="199"/>
      <c r="AE133" s="199"/>
      <c r="AF133" s="199"/>
      <c r="AG133" s="199"/>
      <c r="AH133" s="199"/>
      <c r="AI133" s="199"/>
      <c r="AJ133" s="199"/>
      <c r="AK133" s="199"/>
      <c r="AL133" s="199"/>
      <c r="AM133" s="199"/>
      <c r="AN133" s="199"/>
    </row>
    <row r="134" spans="1:40">
      <c r="A134" s="131" t="s">
        <v>70</v>
      </c>
      <c r="B134" s="586"/>
      <c r="C134" s="586"/>
      <c r="D134" s="560">
        <v>0</v>
      </c>
      <c r="E134" s="560">
        <v>0</v>
      </c>
      <c r="F134" s="560">
        <v>0</v>
      </c>
      <c r="G134" s="560">
        <v>0</v>
      </c>
      <c r="H134" s="560">
        <f>SUM(D134:G134)</f>
        <v>0</v>
      </c>
      <c r="I134" s="560">
        <v>0</v>
      </c>
      <c r="J134" s="560">
        <v>0</v>
      </c>
      <c r="K134" s="558">
        <f>SUM(H134:J134)</f>
        <v>0</v>
      </c>
      <c r="L134" s="587" t="s">
        <v>161</v>
      </c>
      <c r="M134" s="588" t="s">
        <v>161</v>
      </c>
      <c r="N134" s="558">
        <f>$K$134</f>
        <v>0</v>
      </c>
      <c r="O134" s="257">
        <v>9</v>
      </c>
      <c r="P134" s="199"/>
      <c r="Q134" s="199"/>
      <c r="R134" s="199"/>
      <c r="S134" s="199"/>
      <c r="T134" s="199"/>
      <c r="U134" s="199"/>
      <c r="V134" s="199"/>
      <c r="W134" s="199"/>
      <c r="X134" s="199"/>
      <c r="Y134" s="199"/>
      <c r="Z134" s="199"/>
      <c r="AA134" s="199"/>
      <c r="AB134" s="199"/>
      <c r="AC134" s="199"/>
      <c r="AD134" s="199"/>
      <c r="AE134" s="199"/>
      <c r="AF134" s="199"/>
      <c r="AG134" s="199"/>
      <c r="AH134" s="199"/>
      <c r="AI134" s="199"/>
      <c r="AJ134" s="199"/>
      <c r="AK134" s="199"/>
      <c r="AL134" s="199"/>
      <c r="AM134" s="199"/>
      <c r="AN134" s="199"/>
    </row>
    <row r="135" spans="1:40" ht="6.95" customHeight="1">
      <c r="A135" s="127"/>
      <c r="B135" s="589"/>
      <c r="C135" s="589"/>
      <c r="D135" s="579"/>
      <c r="E135" s="579"/>
      <c r="F135" s="579"/>
      <c r="G135" s="579"/>
      <c r="H135" s="579"/>
      <c r="I135" s="579"/>
      <c r="J135" s="579"/>
      <c r="K135" s="568"/>
      <c r="L135" s="565"/>
      <c r="M135" s="566"/>
      <c r="N135" s="567"/>
      <c r="O135" s="257">
        <v>10</v>
      </c>
      <c r="P135" s="199"/>
      <c r="Q135" s="199"/>
      <c r="R135" s="199"/>
      <c r="S135" s="199"/>
      <c r="T135" s="199"/>
      <c r="U135" s="199"/>
      <c r="V135" s="199"/>
      <c r="W135" s="199"/>
      <c r="X135" s="199"/>
      <c r="Y135" s="199"/>
      <c r="Z135" s="199"/>
      <c r="AA135" s="199"/>
      <c r="AB135" s="199"/>
      <c r="AC135" s="199"/>
      <c r="AD135" s="199"/>
      <c r="AE135" s="199"/>
      <c r="AF135" s="199"/>
      <c r="AG135" s="199"/>
      <c r="AH135" s="199"/>
      <c r="AI135" s="199"/>
      <c r="AJ135" s="199"/>
      <c r="AK135" s="199"/>
      <c r="AL135" s="199"/>
      <c r="AM135" s="199"/>
      <c r="AN135" s="199"/>
    </row>
    <row r="136" spans="1:40" ht="15.75">
      <c r="A136" s="127" t="s">
        <v>71</v>
      </c>
      <c r="B136" s="586"/>
      <c r="C136" s="586"/>
      <c r="D136" s="328">
        <f t="shared" ref="D136:N136" si="39">SUM(D133:D134)</f>
        <v>0</v>
      </c>
      <c r="E136" s="328">
        <f t="shared" si="39"/>
        <v>0</v>
      </c>
      <c r="F136" s="328">
        <f t="shared" si="39"/>
        <v>0</v>
      </c>
      <c r="G136" s="328">
        <f t="shared" si="39"/>
        <v>0</v>
      </c>
      <c r="H136" s="328">
        <f t="shared" si="39"/>
        <v>0</v>
      </c>
      <c r="I136" s="328">
        <f t="shared" si="39"/>
        <v>0</v>
      </c>
      <c r="J136" s="328">
        <f t="shared" si="39"/>
        <v>0</v>
      </c>
      <c r="K136" s="309">
        <f t="shared" si="39"/>
        <v>0</v>
      </c>
      <c r="L136" s="590">
        <f t="shared" si="39"/>
        <v>0</v>
      </c>
      <c r="M136" s="590">
        <f t="shared" si="39"/>
        <v>0</v>
      </c>
      <c r="N136" s="591">
        <f t="shared" si="39"/>
        <v>0</v>
      </c>
      <c r="O136" s="257">
        <v>11</v>
      </c>
      <c r="P136" s="199"/>
      <c r="Q136" s="199"/>
      <c r="R136" s="199"/>
      <c r="S136" s="199"/>
      <c r="T136" s="199"/>
      <c r="U136" s="199"/>
      <c r="V136" s="199"/>
      <c r="W136" s="199"/>
      <c r="X136" s="199"/>
      <c r="Y136" s="199"/>
      <c r="Z136" s="199"/>
      <c r="AA136" s="199"/>
      <c r="AB136" s="199"/>
      <c r="AC136" s="199"/>
      <c r="AD136" s="199"/>
      <c r="AE136" s="199"/>
      <c r="AF136" s="199"/>
      <c r="AG136" s="199"/>
      <c r="AH136" s="199"/>
      <c r="AI136" s="199"/>
      <c r="AJ136" s="199"/>
      <c r="AK136" s="199"/>
      <c r="AL136" s="199"/>
      <c r="AM136" s="199"/>
      <c r="AN136" s="199"/>
    </row>
    <row r="137" spans="1:40" ht="9.9499999999999993" customHeight="1">
      <c r="A137" s="222"/>
      <c r="B137" s="566"/>
      <c r="C137" s="566"/>
      <c r="D137" s="579"/>
      <c r="E137" s="579"/>
      <c r="F137" s="579"/>
      <c r="G137" s="579"/>
      <c r="H137" s="579"/>
      <c r="I137" s="579"/>
      <c r="J137" s="579"/>
      <c r="K137" s="568"/>
      <c r="L137" s="565"/>
      <c r="M137" s="566"/>
      <c r="N137" s="567"/>
      <c r="O137" s="257">
        <v>12</v>
      </c>
      <c r="P137" s="199"/>
      <c r="Q137" s="199"/>
      <c r="R137" s="199"/>
      <c r="S137" s="199"/>
      <c r="T137" s="199"/>
      <c r="U137" s="199"/>
      <c r="V137" s="199"/>
      <c r="W137" s="199"/>
      <c r="X137" s="199"/>
      <c r="Y137" s="199"/>
      <c r="Z137" s="199"/>
      <c r="AA137" s="199"/>
      <c r="AB137" s="199"/>
      <c r="AC137" s="199"/>
      <c r="AD137" s="199"/>
      <c r="AE137" s="199"/>
      <c r="AF137" s="199"/>
      <c r="AG137" s="199"/>
      <c r="AH137" s="199"/>
      <c r="AI137" s="199"/>
      <c r="AJ137" s="199"/>
      <c r="AK137" s="199"/>
      <c r="AL137" s="199"/>
      <c r="AM137" s="199"/>
      <c r="AN137" s="199"/>
    </row>
    <row r="138" spans="1:40" ht="15.75">
      <c r="A138" s="127" t="s">
        <v>72</v>
      </c>
      <c r="B138" s="557"/>
      <c r="C138" s="557"/>
      <c r="D138" s="560"/>
      <c r="E138" s="560"/>
      <c r="F138" s="560"/>
      <c r="G138" s="560"/>
      <c r="H138" s="560"/>
      <c r="I138" s="560"/>
      <c r="J138" s="560"/>
      <c r="K138" s="558"/>
      <c r="L138" s="556"/>
      <c r="M138" s="557"/>
      <c r="N138" s="294"/>
      <c r="O138" s="257">
        <v>13</v>
      </c>
      <c r="P138" s="199"/>
      <c r="Q138" s="199"/>
      <c r="R138" s="199"/>
      <c r="S138" s="199"/>
      <c r="T138" s="199"/>
      <c r="U138" s="199"/>
      <c r="V138" s="199"/>
      <c r="W138" s="199"/>
      <c r="X138" s="199"/>
      <c r="Y138" s="199"/>
      <c r="Z138" s="199"/>
      <c r="AA138" s="199"/>
      <c r="AB138" s="199"/>
      <c r="AC138" s="199"/>
      <c r="AD138" s="199"/>
      <c r="AE138" s="199"/>
      <c r="AF138" s="199"/>
      <c r="AG138" s="199"/>
      <c r="AH138" s="199"/>
      <c r="AI138" s="199"/>
      <c r="AJ138" s="199"/>
      <c r="AK138" s="199"/>
      <c r="AL138" s="199"/>
      <c r="AM138" s="199"/>
      <c r="AN138" s="199"/>
    </row>
    <row r="139" spans="1:40">
      <c r="A139" s="131" t="s">
        <v>73</v>
      </c>
      <c r="B139" s="586"/>
      <c r="C139" s="586"/>
      <c r="D139" s="560">
        <v>0</v>
      </c>
      <c r="E139" s="560">
        <v>0</v>
      </c>
      <c r="F139" s="560">
        <v>0</v>
      </c>
      <c r="G139" s="560">
        <v>0</v>
      </c>
      <c r="H139" s="560">
        <f t="shared" ref="H139:H145" si="40">SUM(D139:G139)</f>
        <v>0</v>
      </c>
      <c r="I139" s="560">
        <v>0</v>
      </c>
      <c r="J139" s="560">
        <v>0</v>
      </c>
      <c r="K139" s="558">
        <f t="shared" ref="K139:K145" si="41">SUM(H139:J139)</f>
        <v>0</v>
      </c>
      <c r="L139" s="592">
        <f>$K$139</f>
        <v>0</v>
      </c>
      <c r="M139" s="593" t="s">
        <v>161</v>
      </c>
      <c r="N139" s="577" t="s">
        <v>161</v>
      </c>
      <c r="O139" s="257">
        <v>14</v>
      </c>
      <c r="P139" s="199"/>
      <c r="Q139" s="199"/>
      <c r="R139" s="199"/>
      <c r="S139" s="199"/>
      <c r="T139" s="199"/>
      <c r="U139" s="199"/>
      <c r="V139" s="199"/>
      <c r="W139" s="199"/>
      <c r="X139" s="199"/>
      <c r="Y139" s="199"/>
      <c r="Z139" s="199"/>
      <c r="AA139" s="199"/>
      <c r="AB139" s="199"/>
      <c r="AC139" s="199"/>
      <c r="AD139" s="199"/>
      <c r="AE139" s="199"/>
      <c r="AF139" s="199"/>
      <c r="AG139" s="199"/>
      <c r="AH139" s="199"/>
      <c r="AI139" s="199"/>
      <c r="AJ139" s="199"/>
      <c r="AK139" s="199"/>
      <c r="AL139" s="199"/>
      <c r="AM139" s="199"/>
      <c r="AN139" s="199"/>
    </row>
    <row r="140" spans="1:40">
      <c r="A140" s="131" t="s">
        <v>74</v>
      </c>
      <c r="B140" s="594"/>
      <c r="C140" s="594"/>
      <c r="D140" s="560">
        <v>0</v>
      </c>
      <c r="E140" s="560">
        <v>0</v>
      </c>
      <c r="F140" s="560">
        <v>0</v>
      </c>
      <c r="G140" s="560">
        <v>0</v>
      </c>
      <c r="H140" s="560">
        <f t="shared" si="40"/>
        <v>0</v>
      </c>
      <c r="I140" s="560">
        <v>0</v>
      </c>
      <c r="J140" s="560">
        <v>0</v>
      </c>
      <c r="K140" s="558">
        <f t="shared" si="41"/>
        <v>0</v>
      </c>
      <c r="L140" s="592" t="s">
        <v>161</v>
      </c>
      <c r="M140" s="560">
        <f>$K$140</f>
        <v>0</v>
      </c>
      <c r="N140" s="577" t="s">
        <v>161</v>
      </c>
      <c r="O140" s="257">
        <v>15</v>
      </c>
      <c r="P140" s="199"/>
      <c r="Q140" s="199"/>
      <c r="R140" s="199"/>
      <c r="S140" s="199"/>
      <c r="T140" s="199"/>
      <c r="U140" s="199"/>
      <c r="V140" s="199"/>
      <c r="W140" s="199"/>
      <c r="X140" s="199"/>
      <c r="Y140" s="199"/>
      <c r="Z140" s="199"/>
      <c r="AA140" s="199"/>
      <c r="AB140" s="199"/>
      <c r="AC140" s="199"/>
      <c r="AD140" s="199"/>
      <c r="AE140" s="199"/>
      <c r="AF140" s="199"/>
      <c r="AG140" s="199"/>
      <c r="AH140" s="199"/>
      <c r="AI140" s="199"/>
      <c r="AJ140" s="199"/>
      <c r="AK140" s="199"/>
      <c r="AL140" s="199"/>
      <c r="AM140" s="199"/>
      <c r="AN140" s="199"/>
    </row>
    <row r="141" spans="1:40">
      <c r="A141" s="131" t="s">
        <v>75</v>
      </c>
      <c r="B141" s="594"/>
      <c r="C141" s="594"/>
      <c r="D141" s="560">
        <v>0</v>
      </c>
      <c r="E141" s="560">
        <v>0</v>
      </c>
      <c r="F141" s="560">
        <v>0</v>
      </c>
      <c r="G141" s="560">
        <v>0</v>
      </c>
      <c r="H141" s="560">
        <f t="shared" si="40"/>
        <v>0</v>
      </c>
      <c r="I141" s="560">
        <v>0</v>
      </c>
      <c r="J141" s="560">
        <v>0</v>
      </c>
      <c r="K141" s="558">
        <f t="shared" si="41"/>
        <v>0</v>
      </c>
      <c r="L141" s="592">
        <f>$K$141</f>
        <v>0</v>
      </c>
      <c r="M141" s="593" t="s">
        <v>161</v>
      </c>
      <c r="N141" s="577" t="s">
        <v>161</v>
      </c>
      <c r="O141" s="257">
        <v>16</v>
      </c>
      <c r="P141" s="199"/>
      <c r="Q141" s="199"/>
      <c r="R141" s="199"/>
      <c r="S141" s="199"/>
      <c r="T141" s="199"/>
      <c r="U141" s="199"/>
      <c r="V141" s="199"/>
      <c r="W141" s="199"/>
      <c r="X141" s="199"/>
      <c r="Y141" s="199"/>
      <c r="Z141" s="199"/>
      <c r="AA141" s="199"/>
      <c r="AB141" s="199"/>
      <c r="AC141" s="199"/>
      <c r="AD141" s="199"/>
      <c r="AE141" s="199"/>
      <c r="AF141" s="199"/>
      <c r="AG141" s="199"/>
      <c r="AH141" s="199"/>
      <c r="AI141" s="199"/>
      <c r="AJ141" s="199"/>
      <c r="AK141" s="199"/>
      <c r="AL141" s="199"/>
      <c r="AM141" s="199"/>
      <c r="AN141" s="199"/>
    </row>
    <row r="142" spans="1:40">
      <c r="A142" s="131" t="s">
        <v>76</v>
      </c>
      <c r="B142" s="594"/>
      <c r="C142" s="594"/>
      <c r="D142" s="560">
        <v>0</v>
      </c>
      <c r="E142" s="560">
        <v>0</v>
      </c>
      <c r="F142" s="560">
        <v>0</v>
      </c>
      <c r="G142" s="560">
        <v>0</v>
      </c>
      <c r="H142" s="560">
        <f t="shared" si="40"/>
        <v>0</v>
      </c>
      <c r="I142" s="560">
        <v>0</v>
      </c>
      <c r="J142" s="560">
        <v>0</v>
      </c>
      <c r="K142" s="558">
        <f t="shared" si="41"/>
        <v>0</v>
      </c>
      <c r="L142" s="592">
        <f>$K$142</f>
        <v>0</v>
      </c>
      <c r="M142" s="593" t="s">
        <v>161</v>
      </c>
      <c r="N142" s="577" t="s">
        <v>161</v>
      </c>
      <c r="O142" s="257">
        <v>17</v>
      </c>
      <c r="P142" s="199"/>
      <c r="Q142" s="199"/>
      <c r="R142" s="199"/>
      <c r="S142" s="199"/>
      <c r="T142" s="199"/>
      <c r="U142" s="199"/>
      <c r="V142" s="199"/>
      <c r="W142" s="199"/>
      <c r="X142" s="199"/>
      <c r="Y142" s="199"/>
      <c r="Z142" s="199"/>
      <c r="AA142" s="199"/>
      <c r="AB142" s="199"/>
      <c r="AC142" s="199"/>
      <c r="AD142" s="199"/>
      <c r="AE142" s="199"/>
      <c r="AF142" s="199"/>
      <c r="AG142" s="199"/>
      <c r="AH142" s="199"/>
      <c r="AI142" s="199"/>
      <c r="AJ142" s="199"/>
      <c r="AK142" s="199"/>
      <c r="AL142" s="199"/>
      <c r="AM142" s="199"/>
      <c r="AN142" s="199"/>
    </row>
    <row r="143" spans="1:40">
      <c r="A143" s="131" t="s">
        <v>77</v>
      </c>
      <c r="B143" s="594"/>
      <c r="C143" s="594"/>
      <c r="D143" s="560">
        <v>0</v>
      </c>
      <c r="E143" s="560">
        <v>0</v>
      </c>
      <c r="F143" s="560">
        <v>0</v>
      </c>
      <c r="G143" s="560">
        <v>0</v>
      </c>
      <c r="H143" s="560">
        <f t="shared" si="40"/>
        <v>0</v>
      </c>
      <c r="I143" s="560">
        <v>0</v>
      </c>
      <c r="J143" s="560">
        <v>0</v>
      </c>
      <c r="K143" s="558">
        <f t="shared" si="41"/>
        <v>0</v>
      </c>
      <c r="L143" s="561">
        <f>$K$143</f>
        <v>0</v>
      </c>
      <c r="M143" s="593" t="s">
        <v>161</v>
      </c>
      <c r="N143" s="577" t="s">
        <v>161</v>
      </c>
      <c r="O143" s="257">
        <v>18</v>
      </c>
      <c r="P143" s="199"/>
      <c r="Q143" s="199"/>
      <c r="R143" s="199"/>
      <c r="S143" s="199"/>
      <c r="T143" s="199"/>
      <c r="U143" s="199"/>
      <c r="V143" s="199"/>
      <c r="W143" s="199"/>
      <c r="X143" s="199"/>
      <c r="Y143" s="199"/>
      <c r="Z143" s="199"/>
      <c r="AA143" s="199"/>
      <c r="AB143" s="199"/>
      <c r="AC143" s="199"/>
      <c r="AD143" s="199"/>
      <c r="AE143" s="199"/>
      <c r="AF143" s="199"/>
      <c r="AG143" s="199"/>
      <c r="AH143" s="199"/>
      <c r="AI143" s="199"/>
      <c r="AJ143" s="199"/>
      <c r="AK143" s="199"/>
      <c r="AL143" s="199"/>
      <c r="AM143" s="199"/>
      <c r="AN143" s="199"/>
    </row>
    <row r="144" spans="1:40">
      <c r="A144" s="131" t="s">
        <v>78</v>
      </c>
      <c r="B144" s="594"/>
      <c r="C144" s="594"/>
      <c r="D144" s="560">
        <v>0</v>
      </c>
      <c r="E144" s="560">
        <v>0</v>
      </c>
      <c r="F144" s="560">
        <v>0</v>
      </c>
      <c r="G144" s="560">
        <v>0</v>
      </c>
      <c r="H144" s="560">
        <f t="shared" si="40"/>
        <v>0</v>
      </c>
      <c r="I144" s="560">
        <v>0</v>
      </c>
      <c r="J144" s="560">
        <v>0</v>
      </c>
      <c r="K144" s="558">
        <f t="shared" si="41"/>
        <v>0</v>
      </c>
      <c r="L144" s="561">
        <f>$K$144</f>
        <v>0</v>
      </c>
      <c r="M144" s="593" t="s">
        <v>161</v>
      </c>
      <c r="N144" s="577" t="s">
        <v>161</v>
      </c>
      <c r="O144" s="257">
        <v>19</v>
      </c>
      <c r="P144" s="199"/>
      <c r="Q144" s="199"/>
      <c r="R144" s="199"/>
      <c r="S144" s="199"/>
      <c r="T144" s="199"/>
      <c r="U144" s="199"/>
      <c r="V144" s="199"/>
      <c r="W144" s="199"/>
      <c r="X144" s="199"/>
      <c r="Y144" s="199"/>
      <c r="Z144" s="199"/>
      <c r="AA144" s="199"/>
      <c r="AB144" s="199"/>
      <c r="AC144" s="199"/>
      <c r="AD144" s="199"/>
      <c r="AE144" s="199"/>
      <c r="AF144" s="199"/>
      <c r="AG144" s="199"/>
      <c r="AH144" s="199"/>
      <c r="AI144" s="199"/>
      <c r="AJ144" s="199"/>
      <c r="AK144" s="199"/>
      <c r="AL144" s="199"/>
      <c r="AM144" s="199"/>
      <c r="AN144" s="199"/>
    </row>
    <row r="145" spans="1:40">
      <c r="A145" s="131" t="s">
        <v>79</v>
      </c>
      <c r="B145" s="594"/>
      <c r="C145" s="594"/>
      <c r="D145" s="560">
        <v>0</v>
      </c>
      <c r="E145" s="560">
        <v>0</v>
      </c>
      <c r="F145" s="560">
        <v>0</v>
      </c>
      <c r="G145" s="560">
        <v>0</v>
      </c>
      <c r="H145" s="560">
        <f t="shared" si="40"/>
        <v>0</v>
      </c>
      <c r="I145" s="560">
        <v>0</v>
      </c>
      <c r="J145" s="560">
        <v>0</v>
      </c>
      <c r="K145" s="558">
        <f t="shared" si="41"/>
        <v>0</v>
      </c>
      <c r="L145" s="561">
        <f>$K$145*0.8</f>
        <v>0</v>
      </c>
      <c r="M145" s="560">
        <f>$K$145*0.2</f>
        <v>0</v>
      </c>
      <c r="N145" s="577" t="s">
        <v>161</v>
      </c>
      <c r="O145" s="257">
        <v>20</v>
      </c>
      <c r="P145" s="199"/>
      <c r="Q145" s="199"/>
      <c r="R145" s="199"/>
      <c r="S145" s="199"/>
      <c r="T145" s="199"/>
      <c r="U145" s="199"/>
      <c r="V145" s="199"/>
      <c r="W145" s="199"/>
      <c r="X145" s="199"/>
      <c r="Y145" s="199"/>
      <c r="Z145" s="199"/>
      <c r="AA145" s="199"/>
      <c r="AB145" s="199"/>
      <c r="AC145" s="199"/>
      <c r="AD145" s="199"/>
      <c r="AE145" s="199"/>
      <c r="AF145" s="199"/>
      <c r="AG145" s="199"/>
      <c r="AH145" s="199"/>
      <c r="AI145" s="199"/>
      <c r="AJ145" s="199"/>
      <c r="AK145" s="199"/>
      <c r="AL145" s="199"/>
      <c r="AM145" s="199"/>
      <c r="AN145" s="199"/>
    </row>
    <row r="146" spans="1:40" ht="6.95" customHeight="1">
      <c r="A146" s="131"/>
      <c r="B146" s="566"/>
      <c r="C146" s="566"/>
      <c r="D146" s="579"/>
      <c r="E146" s="579"/>
      <c r="F146" s="579"/>
      <c r="G146" s="579"/>
      <c r="H146" s="579"/>
      <c r="I146" s="579"/>
      <c r="J146" s="579"/>
      <c r="K146" s="568"/>
      <c r="L146" s="565"/>
      <c r="M146" s="566"/>
      <c r="N146" s="567"/>
      <c r="O146" s="257">
        <v>21</v>
      </c>
      <c r="P146" s="199"/>
      <c r="Q146" s="199"/>
      <c r="R146" s="199"/>
      <c r="S146" s="199"/>
      <c r="T146" s="199"/>
      <c r="U146" s="199"/>
      <c r="V146" s="199"/>
      <c r="W146" s="199"/>
      <c r="X146" s="199"/>
      <c r="Y146" s="199"/>
      <c r="Z146" s="199"/>
      <c r="AA146" s="199"/>
      <c r="AB146" s="199"/>
      <c r="AC146" s="199"/>
      <c r="AD146" s="199"/>
      <c r="AE146" s="199"/>
      <c r="AF146" s="199"/>
      <c r="AG146" s="199"/>
      <c r="AH146" s="199"/>
      <c r="AI146" s="199"/>
      <c r="AJ146" s="199"/>
      <c r="AK146" s="199"/>
      <c r="AL146" s="199"/>
      <c r="AM146" s="199"/>
      <c r="AN146" s="199"/>
    </row>
    <row r="147" spans="1:40" ht="15.75">
      <c r="A147" s="127" t="s">
        <v>80</v>
      </c>
      <c r="B147" s="586"/>
      <c r="C147" s="586"/>
      <c r="D147" s="328">
        <f t="shared" ref="D147:L147" si="42">SUM(D139:D145)</f>
        <v>0</v>
      </c>
      <c r="E147" s="328">
        <f t="shared" si="42"/>
        <v>0</v>
      </c>
      <c r="F147" s="328">
        <f t="shared" si="42"/>
        <v>0</v>
      </c>
      <c r="G147" s="328">
        <f t="shared" si="42"/>
        <v>0</v>
      </c>
      <c r="H147" s="328">
        <f t="shared" si="42"/>
        <v>0</v>
      </c>
      <c r="I147" s="328">
        <f t="shared" si="42"/>
        <v>0</v>
      </c>
      <c r="J147" s="328">
        <f t="shared" si="42"/>
        <v>0</v>
      </c>
      <c r="K147" s="309">
        <f t="shared" si="42"/>
        <v>0</v>
      </c>
      <c r="L147" s="576">
        <f t="shared" si="42"/>
        <v>0</v>
      </c>
      <c r="M147" s="328">
        <f>SUM(M139:M146)</f>
        <v>0</v>
      </c>
      <c r="N147" s="309">
        <f>SUM(N139:N146)</f>
        <v>0</v>
      </c>
      <c r="O147" s="257">
        <v>22</v>
      </c>
      <c r="P147" s="199"/>
      <c r="Q147" s="199"/>
      <c r="R147" s="199"/>
      <c r="S147" s="199"/>
      <c r="T147" s="199"/>
      <c r="U147" s="199"/>
      <c r="V147" s="199"/>
      <c r="W147" s="199"/>
      <c r="X147" s="199"/>
      <c r="Y147" s="199"/>
      <c r="Z147" s="199"/>
      <c r="AA147" s="199"/>
      <c r="AB147" s="199"/>
      <c r="AC147" s="199"/>
      <c r="AD147" s="199"/>
      <c r="AE147" s="199"/>
      <c r="AF147" s="199"/>
      <c r="AG147" s="199"/>
      <c r="AH147" s="199"/>
      <c r="AI147" s="199"/>
      <c r="AJ147" s="199"/>
      <c r="AK147" s="199"/>
      <c r="AL147" s="199"/>
      <c r="AM147" s="199"/>
      <c r="AN147" s="199"/>
    </row>
    <row r="148" spans="1:40" ht="9.9499999999999993" customHeight="1">
      <c r="A148" s="222"/>
      <c r="B148" s="566"/>
      <c r="C148" s="566"/>
      <c r="D148" s="579"/>
      <c r="E148" s="579"/>
      <c r="F148" s="579"/>
      <c r="G148" s="579"/>
      <c r="H148" s="579"/>
      <c r="I148" s="579"/>
      <c r="J148" s="579"/>
      <c r="K148" s="568"/>
      <c r="L148" s="565"/>
      <c r="M148" s="566"/>
      <c r="N148" s="567"/>
      <c r="O148" s="257">
        <v>23</v>
      </c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</row>
    <row r="149" spans="1:40" ht="15.75">
      <c r="A149" s="127" t="s">
        <v>81</v>
      </c>
      <c r="B149" s="557"/>
      <c r="C149" s="557"/>
      <c r="D149" s="560"/>
      <c r="E149" s="560"/>
      <c r="F149" s="560"/>
      <c r="G149" s="560"/>
      <c r="H149" s="560"/>
      <c r="I149" s="560"/>
      <c r="J149" s="560"/>
      <c r="K149" s="558"/>
      <c r="L149" s="556"/>
      <c r="M149" s="557"/>
      <c r="N149" s="294"/>
      <c r="O149" s="257">
        <v>24</v>
      </c>
      <c r="P149" s="199"/>
      <c r="Q149" s="199"/>
      <c r="R149" s="199"/>
      <c r="S149" s="199"/>
      <c r="T149" s="199"/>
      <c r="U149" s="199"/>
      <c r="V149" s="199"/>
      <c r="W149" s="199"/>
      <c r="X149" s="199"/>
      <c r="Y149" s="199"/>
      <c r="Z149" s="199"/>
      <c r="AA149" s="199"/>
      <c r="AB149" s="199"/>
      <c r="AC149" s="199"/>
      <c r="AD149" s="199"/>
      <c r="AE149" s="199"/>
      <c r="AF149" s="199"/>
      <c r="AG149" s="199"/>
      <c r="AH149" s="199"/>
      <c r="AI149" s="199"/>
      <c r="AJ149" s="199"/>
      <c r="AK149" s="199"/>
      <c r="AL149" s="199"/>
      <c r="AM149" s="199"/>
      <c r="AN149" s="199"/>
    </row>
    <row r="150" spans="1:40">
      <c r="A150" s="131" t="s">
        <v>82</v>
      </c>
      <c r="B150" s="586"/>
      <c r="C150" s="586"/>
      <c r="D150" s="560">
        <v>0</v>
      </c>
      <c r="E150" s="560">
        <v>0</v>
      </c>
      <c r="F150" s="560">
        <v>0</v>
      </c>
      <c r="G150" s="560">
        <v>0</v>
      </c>
      <c r="H150" s="560">
        <f t="shared" ref="H150:H159" si="43">SUM(D150:G150)</f>
        <v>0</v>
      </c>
      <c r="I150" s="560">
        <v>0</v>
      </c>
      <c r="J150" s="560">
        <v>0</v>
      </c>
      <c r="K150" s="558">
        <f t="shared" ref="K150:K159" si="44">SUM(H150:J150)</f>
        <v>0</v>
      </c>
      <c r="L150" s="587" t="s">
        <v>161</v>
      </c>
      <c r="M150" s="560">
        <f>$K$150</f>
        <v>0</v>
      </c>
      <c r="N150" s="577" t="s">
        <v>161</v>
      </c>
      <c r="O150" s="257">
        <v>25</v>
      </c>
      <c r="P150" s="199"/>
      <c r="Q150" s="199"/>
      <c r="R150" s="199"/>
      <c r="S150" s="199"/>
      <c r="T150" s="199"/>
      <c r="U150" s="199"/>
      <c r="V150" s="199"/>
      <c r="W150" s="199"/>
      <c r="X150" s="199"/>
      <c r="Y150" s="199"/>
      <c r="Z150" s="199"/>
      <c r="AA150" s="199"/>
      <c r="AB150" s="199"/>
      <c r="AC150" s="199"/>
      <c r="AD150" s="199"/>
      <c r="AE150" s="199"/>
      <c r="AF150" s="199"/>
      <c r="AG150" s="199"/>
      <c r="AH150" s="199"/>
      <c r="AI150" s="199"/>
      <c r="AJ150" s="199"/>
      <c r="AK150" s="199"/>
      <c r="AL150" s="199"/>
      <c r="AM150" s="199"/>
      <c r="AN150" s="199"/>
    </row>
    <row r="151" spans="1:40">
      <c r="A151" s="131" t="s">
        <v>83</v>
      </c>
      <c r="B151" s="594"/>
      <c r="C151" s="594"/>
      <c r="D151" s="560">
        <v>0</v>
      </c>
      <c r="E151" s="560">
        <v>0</v>
      </c>
      <c r="F151" s="560">
        <v>0</v>
      </c>
      <c r="G151" s="560">
        <v>0</v>
      </c>
      <c r="H151" s="560">
        <f t="shared" si="43"/>
        <v>0</v>
      </c>
      <c r="I151" s="560">
        <v>0</v>
      </c>
      <c r="J151" s="560">
        <v>0</v>
      </c>
      <c r="K151" s="558">
        <f t="shared" si="44"/>
        <v>0</v>
      </c>
      <c r="L151" s="587" t="s">
        <v>161</v>
      </c>
      <c r="M151" s="588" t="s">
        <v>161</v>
      </c>
      <c r="N151" s="558">
        <f>$K$151</f>
        <v>0</v>
      </c>
      <c r="O151" s="257">
        <v>26</v>
      </c>
      <c r="P151" s="199"/>
      <c r="Q151" s="199"/>
      <c r="R151" s="199"/>
      <c r="S151" s="199"/>
      <c r="T151" s="199"/>
      <c r="U151" s="199"/>
      <c r="V151" s="199"/>
      <c r="W151" s="199"/>
      <c r="X151" s="199"/>
      <c r="Y151" s="199"/>
      <c r="Z151" s="199"/>
      <c r="AA151" s="199"/>
      <c r="AB151" s="199"/>
      <c r="AC151" s="199"/>
      <c r="AD151" s="199"/>
      <c r="AE151" s="199"/>
      <c r="AF151" s="199"/>
      <c r="AG151" s="199"/>
      <c r="AH151" s="199"/>
      <c r="AI151" s="199"/>
      <c r="AJ151" s="199"/>
      <c r="AK151" s="199"/>
      <c r="AL151" s="199"/>
      <c r="AM151" s="199"/>
      <c r="AN151" s="199"/>
    </row>
    <row r="152" spans="1:40">
      <c r="A152" s="131" t="s">
        <v>84</v>
      </c>
      <c r="B152" s="594"/>
      <c r="C152" s="594"/>
      <c r="D152" s="560">
        <v>0</v>
      </c>
      <c r="E152" s="560">
        <v>0</v>
      </c>
      <c r="F152" s="560">
        <v>0</v>
      </c>
      <c r="G152" s="560">
        <v>0</v>
      </c>
      <c r="H152" s="560">
        <f t="shared" si="43"/>
        <v>0</v>
      </c>
      <c r="I152" s="560">
        <v>0</v>
      </c>
      <c r="J152" s="560">
        <v>0</v>
      </c>
      <c r="K152" s="558">
        <f t="shared" si="44"/>
        <v>0</v>
      </c>
      <c r="L152" s="561">
        <f>$K$152</f>
        <v>0</v>
      </c>
      <c r="M152" s="593" t="s">
        <v>161</v>
      </c>
      <c r="N152" s="577" t="s">
        <v>161</v>
      </c>
      <c r="O152" s="257">
        <v>27</v>
      </c>
      <c r="P152" s="199"/>
      <c r="Q152" s="199"/>
      <c r="R152" s="199"/>
      <c r="S152" s="199"/>
      <c r="T152" s="199"/>
      <c r="U152" s="199"/>
      <c r="V152" s="199"/>
      <c r="W152" s="199"/>
      <c r="X152" s="199"/>
      <c r="Y152" s="199"/>
      <c r="Z152" s="199"/>
      <c r="AA152" s="199"/>
      <c r="AB152" s="199"/>
      <c r="AC152" s="199"/>
      <c r="AD152" s="199"/>
      <c r="AE152" s="199"/>
      <c r="AF152" s="199"/>
      <c r="AG152" s="199"/>
      <c r="AH152" s="199"/>
      <c r="AI152" s="199"/>
      <c r="AJ152" s="199"/>
      <c r="AK152" s="199"/>
      <c r="AL152" s="199"/>
      <c r="AM152" s="199"/>
      <c r="AN152" s="199"/>
    </row>
    <row r="153" spans="1:40">
      <c r="A153" s="131" t="s">
        <v>85</v>
      </c>
      <c r="B153" s="594"/>
      <c r="C153" s="594"/>
      <c r="D153" s="560">
        <v>0</v>
      </c>
      <c r="E153" s="560">
        <v>0</v>
      </c>
      <c r="F153" s="560">
        <v>0</v>
      </c>
      <c r="G153" s="560">
        <v>0</v>
      </c>
      <c r="H153" s="560">
        <f t="shared" si="43"/>
        <v>0</v>
      </c>
      <c r="I153" s="560">
        <v>0</v>
      </c>
      <c r="J153" s="560">
        <v>0</v>
      </c>
      <c r="K153" s="558">
        <f t="shared" si="44"/>
        <v>0</v>
      </c>
      <c r="L153" s="561">
        <f>$K$153</f>
        <v>0</v>
      </c>
      <c r="M153" s="593" t="s">
        <v>161</v>
      </c>
      <c r="N153" s="577" t="s">
        <v>161</v>
      </c>
      <c r="O153" s="257">
        <v>28</v>
      </c>
      <c r="P153" s="199"/>
      <c r="Q153" s="199"/>
      <c r="R153" s="199"/>
      <c r="S153" s="199"/>
      <c r="T153" s="199"/>
      <c r="U153" s="199"/>
      <c r="V153" s="199"/>
      <c r="W153" s="199"/>
      <c r="X153" s="199"/>
      <c r="Y153" s="199"/>
      <c r="Z153" s="199"/>
      <c r="AA153" s="199"/>
      <c r="AB153" s="199"/>
      <c r="AC153" s="199"/>
      <c r="AD153" s="199"/>
      <c r="AE153" s="199"/>
      <c r="AF153" s="199"/>
      <c r="AG153" s="199"/>
      <c r="AH153" s="199"/>
      <c r="AI153" s="199"/>
      <c r="AJ153" s="199"/>
      <c r="AK153" s="199"/>
      <c r="AL153" s="199"/>
      <c r="AM153" s="199"/>
      <c r="AN153" s="199"/>
    </row>
    <row r="154" spans="1:40">
      <c r="A154" s="131" t="s">
        <v>86</v>
      </c>
      <c r="B154" s="594"/>
      <c r="C154" s="594"/>
      <c r="D154" s="560">
        <v>0</v>
      </c>
      <c r="E154" s="560">
        <v>0</v>
      </c>
      <c r="F154" s="560">
        <v>0</v>
      </c>
      <c r="G154" s="560">
        <v>0</v>
      </c>
      <c r="H154" s="560">
        <f t="shared" si="43"/>
        <v>0</v>
      </c>
      <c r="I154" s="560">
        <v>0</v>
      </c>
      <c r="J154" s="560">
        <v>0</v>
      </c>
      <c r="K154" s="558">
        <f t="shared" si="44"/>
        <v>0</v>
      </c>
      <c r="L154" s="561">
        <f>$K$154</f>
        <v>0</v>
      </c>
      <c r="M154" s="593" t="s">
        <v>161</v>
      </c>
      <c r="N154" s="577" t="s">
        <v>161</v>
      </c>
      <c r="O154" s="257">
        <v>29</v>
      </c>
      <c r="P154" s="245" t="s">
        <v>141</v>
      </c>
      <c r="Q154" s="199"/>
      <c r="R154" s="199"/>
      <c r="S154" s="199"/>
      <c r="T154" s="199"/>
      <c r="U154" s="199"/>
      <c r="V154" s="199"/>
      <c r="W154" s="199"/>
      <c r="X154" s="199"/>
      <c r="Y154" s="199"/>
      <c r="Z154" s="199"/>
      <c r="AA154" s="199"/>
      <c r="AB154" s="199"/>
      <c r="AC154" s="199"/>
      <c r="AD154" s="199"/>
      <c r="AE154" s="199"/>
      <c r="AF154" s="199"/>
      <c r="AG154" s="199"/>
      <c r="AH154" s="199"/>
      <c r="AI154" s="199"/>
      <c r="AJ154" s="199"/>
      <c r="AK154" s="199"/>
      <c r="AL154" s="199"/>
      <c r="AM154" s="199"/>
      <c r="AN154" s="199"/>
    </row>
    <row r="155" spans="1:40">
      <c r="A155" s="131" t="s">
        <v>87</v>
      </c>
      <c r="B155" s="594"/>
      <c r="C155" s="594"/>
      <c r="D155" s="560">
        <v>0</v>
      </c>
      <c r="E155" s="560">
        <v>0</v>
      </c>
      <c r="F155" s="560">
        <v>0</v>
      </c>
      <c r="G155" s="560">
        <v>0</v>
      </c>
      <c r="H155" s="560">
        <f t="shared" si="43"/>
        <v>0</v>
      </c>
      <c r="I155" s="560">
        <v>0</v>
      </c>
      <c r="J155" s="560">
        <v>0</v>
      </c>
      <c r="K155" s="558">
        <f t="shared" si="44"/>
        <v>0</v>
      </c>
      <c r="L155" s="561">
        <f>$K$155</f>
        <v>0</v>
      </c>
      <c r="M155" s="593" t="s">
        <v>161</v>
      </c>
      <c r="N155" s="577" t="s">
        <v>161</v>
      </c>
      <c r="O155" s="257">
        <v>30</v>
      </c>
      <c r="P155" s="199"/>
      <c r="Q155" s="199"/>
      <c r="R155" s="199"/>
      <c r="S155" s="199"/>
      <c r="T155" s="199"/>
      <c r="U155" s="199"/>
      <c r="V155" s="199"/>
      <c r="W155" s="199"/>
      <c r="X155" s="199"/>
      <c r="Y155" s="199"/>
      <c r="Z155" s="199"/>
      <c r="AA155" s="199"/>
      <c r="AB155" s="199"/>
      <c r="AC155" s="199"/>
      <c r="AD155" s="199"/>
      <c r="AE155" s="199"/>
      <c r="AF155" s="199"/>
      <c r="AG155" s="199"/>
      <c r="AH155" s="199"/>
      <c r="AI155" s="199"/>
      <c r="AJ155" s="199"/>
      <c r="AK155" s="199"/>
      <c r="AL155" s="199"/>
      <c r="AM155" s="199"/>
      <c r="AN155" s="199"/>
    </row>
    <row r="156" spans="1:40">
      <c r="A156" s="131" t="s">
        <v>88</v>
      </c>
      <c r="B156" s="594"/>
      <c r="C156" s="594"/>
      <c r="D156" s="560">
        <v>0</v>
      </c>
      <c r="E156" s="560">
        <v>0</v>
      </c>
      <c r="F156" s="560">
        <v>0</v>
      </c>
      <c r="G156" s="560">
        <v>0</v>
      </c>
      <c r="H156" s="560">
        <f t="shared" si="43"/>
        <v>0</v>
      </c>
      <c r="I156" s="560">
        <v>0</v>
      </c>
      <c r="J156" s="560">
        <v>0</v>
      </c>
      <c r="K156" s="558">
        <f t="shared" si="44"/>
        <v>0</v>
      </c>
      <c r="L156" s="587" t="s">
        <v>161</v>
      </c>
      <c r="M156" s="588" t="s">
        <v>161</v>
      </c>
      <c r="N156" s="558">
        <f>$K$156</f>
        <v>0</v>
      </c>
      <c r="O156" s="257">
        <v>31</v>
      </c>
      <c r="P156" s="199"/>
      <c r="Q156" s="199"/>
      <c r="R156" s="199"/>
      <c r="S156" s="199"/>
      <c r="T156" s="199"/>
      <c r="U156" s="199"/>
      <c r="V156" s="199"/>
      <c r="W156" s="199"/>
      <c r="X156" s="199"/>
      <c r="Y156" s="199"/>
      <c r="Z156" s="199"/>
      <c r="AA156" s="199"/>
      <c r="AB156" s="199"/>
      <c r="AC156" s="199"/>
      <c r="AD156" s="199"/>
      <c r="AE156" s="199"/>
      <c r="AF156" s="199"/>
      <c r="AG156" s="199"/>
      <c r="AH156" s="199"/>
      <c r="AI156" s="199"/>
      <c r="AJ156" s="199"/>
      <c r="AK156" s="199"/>
      <c r="AL156" s="199"/>
      <c r="AM156" s="199"/>
      <c r="AN156" s="199"/>
    </row>
    <row r="157" spans="1:40">
      <c r="A157" s="131" t="s">
        <v>89</v>
      </c>
      <c r="B157" s="594"/>
      <c r="C157" s="594"/>
      <c r="D157" s="560">
        <v>0</v>
      </c>
      <c r="E157" s="560">
        <v>0</v>
      </c>
      <c r="F157" s="560">
        <v>0</v>
      </c>
      <c r="G157" s="560">
        <v>0</v>
      </c>
      <c r="H157" s="560">
        <f t="shared" si="43"/>
        <v>0</v>
      </c>
      <c r="I157" s="560">
        <v>0</v>
      </c>
      <c r="J157" s="560">
        <v>0</v>
      </c>
      <c r="K157" s="558">
        <f t="shared" si="44"/>
        <v>0</v>
      </c>
      <c r="L157" s="561">
        <f>$K$157</f>
        <v>0</v>
      </c>
      <c r="M157" s="593" t="s">
        <v>161</v>
      </c>
      <c r="N157" s="577" t="s">
        <v>161</v>
      </c>
      <c r="O157" s="257">
        <v>32</v>
      </c>
      <c r="P157" s="199"/>
      <c r="Q157" s="199"/>
      <c r="R157" s="199"/>
      <c r="S157" s="199"/>
      <c r="T157" s="199"/>
      <c r="U157" s="199"/>
      <c r="V157" s="199"/>
      <c r="W157" s="199"/>
      <c r="X157" s="199"/>
      <c r="Y157" s="199"/>
      <c r="Z157" s="199"/>
      <c r="AA157" s="199"/>
      <c r="AB157" s="199"/>
      <c r="AC157" s="199"/>
      <c r="AD157" s="199"/>
      <c r="AE157" s="199"/>
      <c r="AF157" s="199"/>
      <c r="AG157" s="199"/>
      <c r="AH157" s="199"/>
      <c r="AI157" s="199"/>
      <c r="AJ157" s="199"/>
      <c r="AK157" s="199"/>
      <c r="AL157" s="199"/>
      <c r="AM157" s="199"/>
      <c r="AN157" s="199"/>
    </row>
    <row r="158" spans="1:40">
      <c r="A158" s="131" t="s">
        <v>90</v>
      </c>
      <c r="B158" s="594"/>
      <c r="C158" s="594"/>
      <c r="D158" s="560">
        <v>0</v>
      </c>
      <c r="E158" s="560">
        <v>0</v>
      </c>
      <c r="F158" s="560">
        <v>0</v>
      </c>
      <c r="G158" s="560">
        <v>0</v>
      </c>
      <c r="H158" s="560">
        <f t="shared" si="43"/>
        <v>0</v>
      </c>
      <c r="I158" s="560">
        <v>0</v>
      </c>
      <c r="J158" s="560">
        <v>0</v>
      </c>
      <c r="K158" s="558">
        <f t="shared" si="44"/>
        <v>0</v>
      </c>
      <c r="L158" s="561">
        <f>$K$158</f>
        <v>0</v>
      </c>
      <c r="M158" s="588" t="s">
        <v>161</v>
      </c>
      <c r="N158" s="577" t="s">
        <v>161</v>
      </c>
      <c r="O158" s="257">
        <v>33</v>
      </c>
      <c r="P158" s="199"/>
      <c r="Q158" s="199"/>
      <c r="R158" s="199"/>
      <c r="S158" s="199"/>
      <c r="T158" s="199"/>
      <c r="U158" s="199"/>
      <c r="V158" s="199"/>
      <c r="W158" s="199"/>
      <c r="X158" s="199"/>
      <c r="Y158" s="199"/>
      <c r="Z158" s="199"/>
      <c r="AA158" s="199"/>
      <c r="AB158" s="199"/>
      <c r="AC158" s="199"/>
      <c r="AD158" s="199"/>
      <c r="AE158" s="199"/>
      <c r="AF158" s="199"/>
      <c r="AG158" s="199"/>
      <c r="AH158" s="199"/>
      <c r="AI158" s="199"/>
      <c r="AJ158" s="199"/>
      <c r="AK158" s="199"/>
      <c r="AL158" s="199"/>
      <c r="AM158" s="199"/>
      <c r="AN158" s="199"/>
    </row>
    <row r="159" spans="1:40">
      <c r="A159" s="131" t="s">
        <v>91</v>
      </c>
      <c r="B159" s="594"/>
      <c r="C159" s="594"/>
      <c r="D159" s="560">
        <v>0</v>
      </c>
      <c r="E159" s="560">
        <v>0</v>
      </c>
      <c r="F159" s="560">
        <v>0</v>
      </c>
      <c r="G159" s="560">
        <v>0</v>
      </c>
      <c r="H159" s="560">
        <f t="shared" si="43"/>
        <v>0</v>
      </c>
      <c r="I159" s="560">
        <v>0</v>
      </c>
      <c r="J159" s="560">
        <v>0</v>
      </c>
      <c r="K159" s="558">
        <f t="shared" si="44"/>
        <v>0</v>
      </c>
      <c r="L159" s="561">
        <f>$K$159</f>
        <v>0</v>
      </c>
      <c r="M159" s="593" t="s">
        <v>161</v>
      </c>
      <c r="N159" s="577" t="s">
        <v>161</v>
      </c>
      <c r="O159" s="257">
        <v>34</v>
      </c>
      <c r="P159" s="199"/>
      <c r="Q159" s="199"/>
      <c r="R159" s="199"/>
      <c r="S159" s="199"/>
      <c r="T159" s="199"/>
      <c r="U159" s="199"/>
      <c r="V159" s="199"/>
      <c r="W159" s="199"/>
      <c r="X159" s="199"/>
      <c r="Y159" s="199"/>
      <c r="Z159" s="199"/>
      <c r="AA159" s="199"/>
      <c r="AB159" s="199"/>
      <c r="AC159" s="199"/>
      <c r="AD159" s="199"/>
      <c r="AE159" s="199"/>
      <c r="AF159" s="199"/>
      <c r="AG159" s="199"/>
      <c r="AH159" s="199"/>
      <c r="AI159" s="199"/>
      <c r="AJ159" s="199"/>
      <c r="AK159" s="199"/>
      <c r="AL159" s="199"/>
      <c r="AM159" s="199"/>
      <c r="AN159" s="199"/>
    </row>
    <row r="160" spans="1:40" ht="6.95" customHeight="1">
      <c r="A160" s="131"/>
      <c r="B160" s="566"/>
      <c r="C160" s="566"/>
      <c r="D160" s="579"/>
      <c r="E160" s="579"/>
      <c r="F160" s="579"/>
      <c r="G160" s="579"/>
      <c r="H160" s="579"/>
      <c r="I160" s="579"/>
      <c r="J160" s="579"/>
      <c r="K160" s="568"/>
      <c r="L160" s="565"/>
      <c r="M160" s="566"/>
      <c r="N160" s="567"/>
      <c r="O160" s="257">
        <v>35</v>
      </c>
      <c r="P160" s="199"/>
      <c r="Q160" s="199"/>
      <c r="R160" s="199"/>
      <c r="S160" s="199"/>
      <c r="T160" s="199"/>
      <c r="U160" s="199"/>
      <c r="V160" s="199"/>
      <c r="W160" s="199"/>
      <c r="X160" s="199"/>
      <c r="Y160" s="199"/>
      <c r="Z160" s="199"/>
      <c r="AA160" s="199"/>
      <c r="AB160" s="199"/>
      <c r="AC160" s="199"/>
      <c r="AD160" s="199"/>
      <c r="AE160" s="199"/>
      <c r="AF160" s="199"/>
      <c r="AG160" s="199"/>
      <c r="AH160" s="199"/>
      <c r="AI160" s="199"/>
      <c r="AJ160" s="199"/>
      <c r="AK160" s="199"/>
      <c r="AL160" s="199"/>
      <c r="AM160" s="199"/>
      <c r="AN160" s="199"/>
    </row>
    <row r="161" spans="1:40" ht="15.75">
      <c r="A161" s="127" t="s">
        <v>92</v>
      </c>
      <c r="B161" s="586"/>
      <c r="C161" s="586"/>
      <c r="D161" s="328">
        <f t="shared" ref="D161:L161" si="45">SUM(D150:D159)</f>
        <v>0</v>
      </c>
      <c r="E161" s="328">
        <f t="shared" si="45"/>
        <v>0</v>
      </c>
      <c r="F161" s="328">
        <f t="shared" si="45"/>
        <v>0</v>
      </c>
      <c r="G161" s="328">
        <f t="shared" si="45"/>
        <v>0</v>
      </c>
      <c r="H161" s="328">
        <f t="shared" si="45"/>
        <v>0</v>
      </c>
      <c r="I161" s="328">
        <f t="shared" si="45"/>
        <v>0</v>
      </c>
      <c r="J161" s="328">
        <f t="shared" si="45"/>
        <v>0</v>
      </c>
      <c r="K161" s="309">
        <f>SUM(K150:K159)</f>
        <v>0</v>
      </c>
      <c r="L161" s="576">
        <f t="shared" si="45"/>
        <v>0</v>
      </c>
      <c r="M161" s="328">
        <f>SUM(M150:M160)</f>
        <v>0</v>
      </c>
      <c r="N161" s="309">
        <f>SUM(N150:N160)</f>
        <v>0</v>
      </c>
      <c r="O161" s="257">
        <v>36</v>
      </c>
      <c r="P161" s="199"/>
      <c r="Q161" s="199"/>
      <c r="R161" s="199"/>
      <c r="S161" s="199"/>
      <c r="T161" s="199"/>
      <c r="U161" s="199"/>
      <c r="V161" s="199"/>
      <c r="W161" s="199"/>
      <c r="X161" s="199"/>
      <c r="Y161" s="199"/>
      <c r="Z161" s="199"/>
      <c r="AA161" s="199"/>
      <c r="AB161" s="199"/>
      <c r="AC161" s="199"/>
      <c r="AD161" s="199"/>
      <c r="AE161" s="199"/>
      <c r="AF161" s="199"/>
      <c r="AG161" s="199"/>
      <c r="AH161" s="199"/>
      <c r="AI161" s="199"/>
      <c r="AJ161" s="199"/>
      <c r="AK161" s="199"/>
      <c r="AL161" s="199"/>
      <c r="AM161" s="199"/>
      <c r="AN161" s="199"/>
    </row>
    <row r="162" spans="1:40" ht="9.9499999999999993" customHeight="1">
      <c r="A162" s="222"/>
      <c r="B162" s="595"/>
      <c r="C162" s="595"/>
      <c r="D162" s="579"/>
      <c r="E162" s="579"/>
      <c r="F162" s="579"/>
      <c r="G162" s="579"/>
      <c r="H162" s="579"/>
      <c r="I162" s="579"/>
      <c r="J162" s="579"/>
      <c r="K162" s="568"/>
      <c r="L162" s="578"/>
      <c r="M162" s="579"/>
      <c r="N162" s="568"/>
      <c r="O162" s="257">
        <v>37</v>
      </c>
      <c r="P162" s="199"/>
      <c r="Q162" s="199"/>
      <c r="R162" s="199"/>
      <c r="S162" s="199"/>
      <c r="T162" s="199"/>
      <c r="U162" s="199"/>
      <c r="V162" s="199"/>
      <c r="W162" s="199"/>
      <c r="X162" s="199"/>
      <c r="Y162" s="199"/>
      <c r="Z162" s="199"/>
      <c r="AA162" s="199"/>
      <c r="AB162" s="199"/>
      <c r="AC162" s="199"/>
      <c r="AD162" s="199"/>
      <c r="AE162" s="199"/>
      <c r="AF162" s="199"/>
      <c r="AG162" s="199"/>
      <c r="AH162" s="199"/>
      <c r="AI162" s="199"/>
      <c r="AJ162" s="199"/>
      <c r="AK162" s="199"/>
      <c r="AL162" s="199"/>
      <c r="AM162" s="199"/>
      <c r="AN162" s="199"/>
    </row>
    <row r="163" spans="1:40" ht="15.75">
      <c r="A163" s="127" t="s">
        <v>93</v>
      </c>
      <c r="B163" s="557"/>
      <c r="C163" s="557"/>
      <c r="D163" s="560"/>
      <c r="E163" s="560"/>
      <c r="F163" s="560"/>
      <c r="G163" s="560"/>
      <c r="H163" s="560"/>
      <c r="I163" s="560"/>
      <c r="J163" s="560"/>
      <c r="K163" s="558"/>
      <c r="L163" s="556"/>
      <c r="M163" s="557"/>
      <c r="N163" s="294"/>
      <c r="O163" s="257">
        <v>38</v>
      </c>
      <c r="P163" s="199"/>
      <c r="Q163" s="199"/>
      <c r="R163" s="199"/>
      <c r="S163" s="199"/>
      <c r="T163" s="199"/>
      <c r="U163" s="199"/>
      <c r="V163" s="199"/>
      <c r="W163" s="199"/>
      <c r="X163" s="199"/>
      <c r="Y163" s="199"/>
      <c r="Z163" s="199"/>
      <c r="AA163" s="199"/>
      <c r="AB163" s="199"/>
      <c r="AC163" s="199"/>
      <c r="AD163" s="199"/>
      <c r="AE163" s="199"/>
      <c r="AF163" s="199"/>
      <c r="AG163" s="199"/>
      <c r="AH163" s="199"/>
      <c r="AI163" s="199"/>
      <c r="AJ163" s="199"/>
      <c r="AK163" s="199"/>
      <c r="AL163" s="199"/>
      <c r="AM163" s="199"/>
      <c r="AN163" s="199"/>
    </row>
    <row r="164" spans="1:40">
      <c r="A164" s="131" t="s">
        <v>94</v>
      </c>
      <c r="B164" s="586"/>
      <c r="C164" s="586"/>
      <c r="D164" s="560">
        <v>0</v>
      </c>
      <c r="E164" s="560">
        <v>0</v>
      </c>
      <c r="F164" s="560">
        <v>0</v>
      </c>
      <c r="G164" s="560">
        <v>0</v>
      </c>
      <c r="H164" s="560">
        <f t="shared" ref="H164:H171" si="46">SUM(D164:G164)</f>
        <v>0</v>
      </c>
      <c r="I164" s="560">
        <v>0</v>
      </c>
      <c r="J164" s="560">
        <v>0</v>
      </c>
      <c r="K164" s="558">
        <f t="shared" ref="K164:K171" si="47">SUM(H164:J164)</f>
        <v>0</v>
      </c>
      <c r="L164" s="592" t="s">
        <v>161</v>
      </c>
      <c r="M164" s="593">
        <f>+$K$164</f>
        <v>0</v>
      </c>
      <c r="N164" s="562" t="s">
        <v>161</v>
      </c>
      <c r="O164" s="257">
        <v>39</v>
      </c>
      <c r="P164" s="245" t="s">
        <v>141</v>
      </c>
      <c r="Q164" s="199"/>
      <c r="R164" s="199"/>
      <c r="S164" s="199"/>
      <c r="T164" s="199"/>
      <c r="U164" s="199"/>
      <c r="V164" s="199"/>
      <c r="W164" s="199"/>
      <c r="X164" s="199"/>
      <c r="Y164" s="199"/>
      <c r="Z164" s="199"/>
      <c r="AA164" s="199"/>
      <c r="AB164" s="199"/>
      <c r="AC164" s="199"/>
      <c r="AD164" s="199"/>
      <c r="AE164" s="199"/>
      <c r="AF164" s="199"/>
      <c r="AG164" s="199"/>
      <c r="AH164" s="199"/>
      <c r="AI164" s="199"/>
      <c r="AJ164" s="199"/>
      <c r="AK164" s="199"/>
      <c r="AL164" s="199"/>
      <c r="AM164" s="199"/>
      <c r="AN164" s="199"/>
    </row>
    <row r="165" spans="1:40">
      <c r="A165" s="131" t="s">
        <v>95</v>
      </c>
      <c r="B165" s="594"/>
      <c r="C165" s="594"/>
      <c r="D165" s="560">
        <v>0</v>
      </c>
      <c r="E165" s="560">
        <v>0</v>
      </c>
      <c r="F165" s="560">
        <v>0</v>
      </c>
      <c r="G165" s="560">
        <v>0</v>
      </c>
      <c r="H165" s="560">
        <f t="shared" si="46"/>
        <v>0</v>
      </c>
      <c r="I165" s="560">
        <v>0</v>
      </c>
      <c r="J165" s="560">
        <v>0</v>
      </c>
      <c r="K165" s="558">
        <f t="shared" si="47"/>
        <v>0</v>
      </c>
      <c r="L165" s="561">
        <f>$K$165*0.75</f>
        <v>0</v>
      </c>
      <c r="M165" s="560">
        <f>$K$165*0.25</f>
        <v>0</v>
      </c>
      <c r="N165" s="562" t="s">
        <v>161</v>
      </c>
      <c r="O165" s="257">
        <v>40</v>
      </c>
      <c r="P165" s="245" t="s">
        <v>141</v>
      </c>
      <c r="Q165" s="199"/>
      <c r="R165" s="199"/>
      <c r="S165" s="199"/>
      <c r="T165" s="199"/>
      <c r="U165" s="199"/>
      <c r="V165" s="199"/>
      <c r="W165" s="199"/>
      <c r="X165" s="199"/>
      <c r="Y165" s="199"/>
      <c r="Z165" s="199"/>
      <c r="AA165" s="199"/>
      <c r="AB165" s="199"/>
      <c r="AC165" s="199"/>
      <c r="AD165" s="199"/>
      <c r="AE165" s="199"/>
      <c r="AF165" s="199"/>
      <c r="AG165" s="199"/>
      <c r="AH165" s="199"/>
      <c r="AI165" s="199"/>
      <c r="AJ165" s="199"/>
      <c r="AK165" s="199"/>
      <c r="AL165" s="199"/>
      <c r="AM165" s="199"/>
      <c r="AN165" s="199"/>
    </row>
    <row r="166" spans="1:40">
      <c r="A166" s="131" t="s">
        <v>96</v>
      </c>
      <c r="B166" s="594"/>
      <c r="C166" s="594"/>
      <c r="D166" s="560">
        <v>0</v>
      </c>
      <c r="E166" s="560">
        <v>0</v>
      </c>
      <c r="F166" s="560">
        <v>0</v>
      </c>
      <c r="G166" s="560">
        <v>0</v>
      </c>
      <c r="H166" s="560">
        <f t="shared" si="46"/>
        <v>0</v>
      </c>
      <c r="I166" s="560">
        <v>0</v>
      </c>
      <c r="J166" s="560">
        <v>0</v>
      </c>
      <c r="K166" s="558">
        <f t="shared" si="47"/>
        <v>0</v>
      </c>
      <c r="L166" s="561">
        <f>$K$166*0.75</f>
        <v>0</v>
      </c>
      <c r="M166" s="560">
        <f>$K$166*0.25</f>
        <v>0</v>
      </c>
      <c r="N166" s="562" t="s">
        <v>161</v>
      </c>
      <c r="O166" s="257">
        <v>41</v>
      </c>
      <c r="P166" s="199"/>
      <c r="Q166" s="199"/>
      <c r="R166" s="199"/>
      <c r="S166" s="199"/>
      <c r="T166" s="199"/>
      <c r="U166" s="199"/>
      <c r="V166" s="199"/>
      <c r="W166" s="199"/>
      <c r="X166" s="199"/>
      <c r="Y166" s="199"/>
      <c r="Z166" s="199"/>
      <c r="AA166" s="199"/>
      <c r="AB166" s="199"/>
      <c r="AC166" s="199"/>
      <c r="AD166" s="199"/>
      <c r="AE166" s="199"/>
      <c r="AF166" s="199"/>
      <c r="AG166" s="199"/>
      <c r="AH166" s="199"/>
      <c r="AI166" s="199"/>
      <c r="AJ166" s="199"/>
      <c r="AK166" s="199"/>
      <c r="AL166" s="199"/>
      <c r="AM166" s="199"/>
      <c r="AN166" s="199"/>
    </row>
    <row r="167" spans="1:40">
      <c r="A167" s="131" t="s">
        <v>97</v>
      </c>
      <c r="B167" s="594"/>
      <c r="C167" s="594"/>
      <c r="D167" s="560">
        <v>0</v>
      </c>
      <c r="E167" s="560">
        <v>0</v>
      </c>
      <c r="F167" s="560">
        <v>0</v>
      </c>
      <c r="G167" s="560">
        <v>0</v>
      </c>
      <c r="H167" s="560">
        <f t="shared" si="46"/>
        <v>0</v>
      </c>
      <c r="I167" s="560">
        <v>0</v>
      </c>
      <c r="J167" s="560">
        <v>0</v>
      </c>
      <c r="K167" s="558">
        <f t="shared" si="47"/>
        <v>0</v>
      </c>
      <c r="L167" s="561">
        <f>$K$167*0.75</f>
        <v>0</v>
      </c>
      <c r="M167" s="560">
        <f>$K$167*0.25</f>
        <v>0</v>
      </c>
      <c r="N167" s="562" t="s">
        <v>161</v>
      </c>
      <c r="O167" s="257">
        <v>42</v>
      </c>
      <c r="P167" s="199"/>
      <c r="Q167" s="199"/>
      <c r="R167" s="199"/>
      <c r="S167" s="199"/>
      <c r="T167" s="199"/>
      <c r="U167" s="199"/>
      <c r="V167" s="199"/>
      <c r="W167" s="199"/>
      <c r="X167" s="199"/>
      <c r="Y167" s="199"/>
      <c r="Z167" s="199"/>
      <c r="AA167" s="199"/>
      <c r="AB167" s="199"/>
      <c r="AC167" s="199"/>
      <c r="AD167" s="199"/>
      <c r="AE167" s="199"/>
      <c r="AF167" s="199"/>
      <c r="AG167" s="199"/>
      <c r="AH167" s="199"/>
      <c r="AI167" s="199"/>
      <c r="AJ167" s="199"/>
      <c r="AK167" s="199"/>
      <c r="AL167" s="199"/>
      <c r="AM167" s="199"/>
      <c r="AN167" s="199"/>
    </row>
    <row r="168" spans="1:40">
      <c r="A168" s="131" t="s">
        <v>98</v>
      </c>
      <c r="B168" s="594"/>
      <c r="C168" s="594"/>
      <c r="D168" s="560">
        <v>0</v>
      </c>
      <c r="E168" s="560">
        <v>0</v>
      </c>
      <c r="F168" s="560">
        <v>0</v>
      </c>
      <c r="G168" s="560">
        <v>0</v>
      </c>
      <c r="H168" s="560">
        <f t="shared" si="46"/>
        <v>0</v>
      </c>
      <c r="I168" s="560">
        <v>0</v>
      </c>
      <c r="J168" s="560">
        <v>0</v>
      </c>
      <c r="K168" s="558">
        <f t="shared" si="47"/>
        <v>0</v>
      </c>
      <c r="L168" s="561">
        <f>$K$168*0.75</f>
        <v>0</v>
      </c>
      <c r="M168" s="560">
        <f>$K$168*0.25</f>
        <v>0</v>
      </c>
      <c r="N168" s="562" t="s">
        <v>161</v>
      </c>
      <c r="O168" s="257">
        <v>43</v>
      </c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99"/>
      <c r="AD168" s="199"/>
      <c r="AE168" s="199"/>
      <c r="AF168" s="199"/>
      <c r="AG168" s="199"/>
      <c r="AH168" s="199"/>
      <c r="AI168" s="199"/>
      <c r="AJ168" s="199"/>
      <c r="AK168" s="199"/>
      <c r="AL168" s="199"/>
      <c r="AM168" s="199"/>
      <c r="AN168" s="199"/>
    </row>
    <row r="169" spans="1:40">
      <c r="A169" s="131" t="s">
        <v>99</v>
      </c>
      <c r="B169" s="594"/>
      <c r="C169" s="594"/>
      <c r="D169" s="560">
        <v>0</v>
      </c>
      <c r="E169" s="560">
        <v>0</v>
      </c>
      <c r="F169" s="560">
        <v>0</v>
      </c>
      <c r="G169" s="560">
        <v>0</v>
      </c>
      <c r="H169" s="560">
        <f t="shared" si="46"/>
        <v>0</v>
      </c>
      <c r="I169" s="560">
        <v>0</v>
      </c>
      <c r="J169" s="560">
        <v>0</v>
      </c>
      <c r="K169" s="558">
        <f t="shared" si="47"/>
        <v>0</v>
      </c>
      <c r="L169" s="561">
        <f>$K$169*0.75</f>
        <v>0</v>
      </c>
      <c r="M169" s="560">
        <f>$K$169*0.25</f>
        <v>0</v>
      </c>
      <c r="N169" s="562" t="s">
        <v>161</v>
      </c>
      <c r="O169" s="257">
        <v>44</v>
      </c>
      <c r="P169" s="199"/>
      <c r="Q169" s="199"/>
      <c r="R169" s="199"/>
      <c r="S169" s="199"/>
      <c r="T169" s="199"/>
      <c r="U169" s="199"/>
      <c r="V169" s="199"/>
      <c r="W169" s="199"/>
      <c r="X169" s="199"/>
      <c r="Y169" s="199"/>
      <c r="Z169" s="199"/>
      <c r="AA169" s="199"/>
      <c r="AB169" s="199"/>
      <c r="AC169" s="199"/>
      <c r="AD169" s="199"/>
      <c r="AE169" s="199"/>
      <c r="AF169" s="199"/>
      <c r="AG169" s="199"/>
      <c r="AH169" s="199"/>
      <c r="AI169" s="199"/>
      <c r="AJ169" s="199"/>
      <c r="AK169" s="199"/>
      <c r="AL169" s="199"/>
      <c r="AM169" s="199"/>
      <c r="AN169" s="199"/>
    </row>
    <row r="170" spans="1:40">
      <c r="A170" s="131" t="s">
        <v>100</v>
      </c>
      <c r="B170" s="594"/>
      <c r="C170" s="594"/>
      <c r="D170" s="560">
        <v>0</v>
      </c>
      <c r="E170" s="560">
        <v>0</v>
      </c>
      <c r="F170" s="560">
        <v>0</v>
      </c>
      <c r="G170" s="560">
        <v>0</v>
      </c>
      <c r="H170" s="560">
        <f t="shared" si="46"/>
        <v>0</v>
      </c>
      <c r="I170" s="560">
        <v>0</v>
      </c>
      <c r="J170" s="560">
        <v>0</v>
      </c>
      <c r="K170" s="558">
        <f t="shared" si="47"/>
        <v>0</v>
      </c>
      <c r="L170" s="592" t="s">
        <v>161</v>
      </c>
      <c r="M170" s="560">
        <f>$K$170</f>
        <v>0</v>
      </c>
      <c r="N170" s="562" t="s">
        <v>161</v>
      </c>
      <c r="O170" s="257">
        <v>45</v>
      </c>
      <c r="P170" s="199"/>
      <c r="Q170" s="199"/>
      <c r="R170" s="199"/>
      <c r="S170" s="199"/>
      <c r="T170" s="199"/>
      <c r="U170" s="199"/>
      <c r="V170" s="199"/>
      <c r="W170" s="199"/>
      <c r="X170" s="199"/>
      <c r="Y170" s="199"/>
      <c r="Z170" s="199"/>
      <c r="AA170" s="199"/>
      <c r="AB170" s="199"/>
      <c r="AC170" s="199"/>
      <c r="AD170" s="199"/>
      <c r="AE170" s="199"/>
      <c r="AF170" s="199"/>
      <c r="AG170" s="199"/>
      <c r="AH170" s="199"/>
      <c r="AI170" s="199"/>
      <c r="AJ170" s="199"/>
      <c r="AK170" s="199"/>
      <c r="AL170" s="199"/>
      <c r="AM170" s="199"/>
      <c r="AN170" s="199"/>
    </row>
    <row r="171" spans="1:40">
      <c r="A171" s="131" t="s">
        <v>101</v>
      </c>
      <c r="B171" s="594"/>
      <c r="C171" s="594"/>
      <c r="D171" s="560">
        <v>0</v>
      </c>
      <c r="E171" s="560">
        <v>0</v>
      </c>
      <c r="F171" s="560">
        <v>0</v>
      </c>
      <c r="G171" s="560">
        <v>0</v>
      </c>
      <c r="H171" s="560">
        <f t="shared" si="46"/>
        <v>0</v>
      </c>
      <c r="I171" s="560">
        <v>0</v>
      </c>
      <c r="J171" s="560">
        <v>0</v>
      </c>
      <c r="K171" s="558">
        <f t="shared" si="47"/>
        <v>0</v>
      </c>
      <c r="L171" s="561">
        <f>$K$171*0.5</f>
        <v>0</v>
      </c>
      <c r="M171" s="560">
        <f>$K$171*0.5</f>
        <v>0</v>
      </c>
      <c r="N171" s="562" t="s">
        <v>161</v>
      </c>
      <c r="O171" s="257">
        <v>46</v>
      </c>
      <c r="P171" s="199"/>
      <c r="Q171" s="199"/>
      <c r="R171" s="199"/>
      <c r="S171" s="199"/>
      <c r="T171" s="199"/>
      <c r="U171" s="199"/>
      <c r="V171" s="199"/>
      <c r="W171" s="199"/>
      <c r="X171" s="199"/>
      <c r="Y171" s="199"/>
      <c r="Z171" s="199"/>
      <c r="AA171" s="199"/>
      <c r="AB171" s="199"/>
      <c r="AC171" s="199"/>
      <c r="AD171" s="199"/>
      <c r="AE171" s="199"/>
      <c r="AF171" s="199"/>
      <c r="AG171" s="199"/>
      <c r="AH171" s="199"/>
      <c r="AI171" s="199"/>
      <c r="AJ171" s="199"/>
      <c r="AK171" s="199"/>
      <c r="AL171" s="199"/>
      <c r="AM171" s="199"/>
      <c r="AN171" s="199"/>
    </row>
    <row r="172" spans="1:40" ht="6.95" customHeight="1">
      <c r="A172" s="131"/>
      <c r="B172" s="566"/>
      <c r="C172" s="566"/>
      <c r="D172" s="579"/>
      <c r="E172" s="579"/>
      <c r="F172" s="579"/>
      <c r="G172" s="579"/>
      <c r="H172" s="579"/>
      <c r="I172" s="579"/>
      <c r="J172" s="579"/>
      <c r="K172" s="568"/>
      <c r="L172" s="578"/>
      <c r="M172" s="579"/>
      <c r="N172" s="568"/>
      <c r="O172" s="257">
        <v>47</v>
      </c>
      <c r="P172" s="199"/>
      <c r="Q172" s="199"/>
      <c r="R172" s="199"/>
      <c r="S172" s="199"/>
      <c r="T172" s="199"/>
      <c r="U172" s="199"/>
      <c r="V172" s="199"/>
      <c r="W172" s="199"/>
      <c r="X172" s="199"/>
      <c r="Y172" s="199"/>
      <c r="Z172" s="199"/>
      <c r="AA172" s="199"/>
      <c r="AB172" s="199"/>
      <c r="AC172" s="199"/>
      <c r="AD172" s="199"/>
      <c r="AE172" s="199"/>
      <c r="AF172" s="199"/>
      <c r="AG172" s="199"/>
      <c r="AH172" s="199"/>
      <c r="AI172" s="199"/>
      <c r="AJ172" s="199"/>
      <c r="AK172" s="199"/>
      <c r="AL172" s="199"/>
      <c r="AM172" s="199"/>
      <c r="AN172" s="199"/>
    </row>
    <row r="173" spans="1:40" ht="15.75">
      <c r="A173" s="127" t="s">
        <v>102</v>
      </c>
      <c r="B173" s="586"/>
      <c r="C173" s="586"/>
      <c r="D173" s="328">
        <f t="shared" ref="D173:L173" si="48">SUM(D164:D171)</f>
        <v>0</v>
      </c>
      <c r="E173" s="328">
        <f t="shared" si="48"/>
        <v>0</v>
      </c>
      <c r="F173" s="328">
        <f t="shared" si="48"/>
        <v>0</v>
      </c>
      <c r="G173" s="328">
        <f t="shared" si="48"/>
        <v>0</v>
      </c>
      <c r="H173" s="328">
        <f t="shared" si="48"/>
        <v>0</v>
      </c>
      <c r="I173" s="328">
        <f t="shared" si="48"/>
        <v>0</v>
      </c>
      <c r="J173" s="328">
        <f t="shared" si="48"/>
        <v>0</v>
      </c>
      <c r="K173" s="309">
        <f t="shared" si="48"/>
        <v>0</v>
      </c>
      <c r="L173" s="576">
        <f t="shared" si="48"/>
        <v>0</v>
      </c>
      <c r="M173" s="328">
        <f>SUM(M163:M171)</f>
        <v>0</v>
      </c>
      <c r="N173" s="309">
        <f>SUM(N163:N171)</f>
        <v>0</v>
      </c>
      <c r="O173" s="257">
        <v>48</v>
      </c>
      <c r="P173" s="199"/>
      <c r="Q173" s="199"/>
      <c r="R173" s="199"/>
      <c r="S173" s="199"/>
      <c r="T173" s="199"/>
      <c r="U173" s="199"/>
      <c r="V173" s="199"/>
      <c r="W173" s="199"/>
      <c r="X173" s="199"/>
      <c r="Y173" s="199"/>
      <c r="Z173" s="199"/>
      <c r="AA173" s="199"/>
      <c r="AB173" s="199"/>
      <c r="AC173" s="199"/>
      <c r="AD173" s="199"/>
      <c r="AE173" s="199"/>
      <c r="AF173" s="199"/>
      <c r="AG173" s="199"/>
      <c r="AH173" s="199"/>
      <c r="AI173" s="199"/>
      <c r="AJ173" s="199"/>
      <c r="AK173" s="199"/>
      <c r="AL173" s="199"/>
      <c r="AM173" s="199"/>
      <c r="AN173" s="199"/>
    </row>
    <row r="174" spans="1:40" ht="9.9499999999999993" customHeight="1">
      <c r="A174" s="224"/>
      <c r="B174" s="566"/>
      <c r="C174" s="566"/>
      <c r="D174" s="579"/>
      <c r="E174" s="579"/>
      <c r="F174" s="579"/>
      <c r="G174" s="579"/>
      <c r="H174" s="579"/>
      <c r="I174" s="579"/>
      <c r="J174" s="579"/>
      <c r="K174" s="568"/>
      <c r="L174" s="565"/>
      <c r="M174" s="566"/>
      <c r="N174" s="567"/>
      <c r="O174" s="257">
        <v>49</v>
      </c>
      <c r="P174" s="199"/>
      <c r="Q174" s="199"/>
      <c r="R174" s="199"/>
      <c r="S174" s="199"/>
      <c r="T174" s="199"/>
      <c r="U174" s="199"/>
      <c r="V174" s="199"/>
      <c r="W174" s="199"/>
      <c r="X174" s="199"/>
      <c r="Y174" s="199"/>
      <c r="Z174" s="199"/>
      <c r="AA174" s="199"/>
      <c r="AB174" s="199"/>
      <c r="AC174" s="199"/>
      <c r="AD174" s="199"/>
      <c r="AE174" s="199"/>
      <c r="AF174" s="199"/>
      <c r="AG174" s="199"/>
      <c r="AH174" s="199"/>
      <c r="AI174" s="199"/>
      <c r="AJ174" s="199"/>
      <c r="AK174" s="199"/>
      <c r="AL174" s="199"/>
      <c r="AM174" s="199"/>
      <c r="AN174" s="199"/>
    </row>
    <row r="175" spans="1:40" ht="15.75">
      <c r="A175" s="127" t="s">
        <v>103</v>
      </c>
      <c r="B175" s="557"/>
      <c r="C175" s="557"/>
      <c r="D175" s="560"/>
      <c r="E175" s="560"/>
      <c r="F175" s="560"/>
      <c r="G175" s="560"/>
      <c r="H175" s="560"/>
      <c r="I175" s="560"/>
      <c r="J175" s="560"/>
      <c r="K175" s="558"/>
      <c r="L175" s="556"/>
      <c r="M175" s="557"/>
      <c r="N175" s="294"/>
      <c r="O175" s="257">
        <v>50</v>
      </c>
      <c r="P175" s="199"/>
      <c r="Q175" s="199"/>
      <c r="R175" s="199"/>
      <c r="S175" s="199"/>
      <c r="T175" s="199"/>
      <c r="U175" s="199"/>
      <c r="V175" s="199"/>
      <c r="W175" s="199"/>
      <c r="X175" s="199"/>
      <c r="Y175" s="199"/>
      <c r="Z175" s="199"/>
      <c r="AA175" s="199"/>
      <c r="AB175" s="199"/>
      <c r="AC175" s="199"/>
      <c r="AD175" s="199"/>
      <c r="AE175" s="199"/>
      <c r="AF175" s="199"/>
      <c r="AG175" s="199"/>
      <c r="AH175" s="199"/>
      <c r="AI175" s="199"/>
      <c r="AJ175" s="199"/>
      <c r="AK175" s="199"/>
      <c r="AL175" s="199"/>
      <c r="AM175" s="199"/>
      <c r="AN175" s="199"/>
    </row>
    <row r="176" spans="1:40">
      <c r="A176" s="936" t="s">
        <v>104</v>
      </c>
      <c r="B176" s="586"/>
      <c r="C176" s="586"/>
      <c r="D176" s="560">
        <v>0</v>
      </c>
      <c r="E176" s="560">
        <v>0</v>
      </c>
      <c r="F176" s="560">
        <v>0</v>
      </c>
      <c r="G176" s="560">
        <v>0</v>
      </c>
      <c r="H176" s="593">
        <f t="shared" ref="H176:H186" si="49">SUM(D176:G176)</f>
        <v>0</v>
      </c>
      <c r="I176" s="560">
        <v>0</v>
      </c>
      <c r="J176" s="560">
        <v>0</v>
      </c>
      <c r="K176" s="558">
        <f t="shared" ref="K176:K186" si="50">SUM(H176:J176)</f>
        <v>0</v>
      </c>
      <c r="L176" s="561">
        <f>$M$336*$K$176</f>
        <v>0</v>
      </c>
      <c r="M176" s="560">
        <f>($K$176-$L$176)</f>
        <v>0</v>
      </c>
      <c r="N176" s="562" t="s">
        <v>161</v>
      </c>
      <c r="O176" s="257">
        <v>51</v>
      </c>
      <c r="P176" s="199"/>
      <c r="Q176" s="199"/>
      <c r="R176" s="199"/>
      <c r="S176" s="199"/>
      <c r="T176" s="199"/>
      <c r="U176" s="199"/>
      <c r="V176" s="199"/>
      <c r="W176" s="199"/>
      <c r="X176" s="199"/>
      <c r="Y176" s="199"/>
      <c r="Z176" s="199"/>
      <c r="AA176" s="199"/>
      <c r="AB176" s="199"/>
      <c r="AC176" s="199"/>
      <c r="AD176" s="199"/>
      <c r="AE176" s="199"/>
      <c r="AF176" s="199"/>
      <c r="AG176" s="199"/>
      <c r="AH176" s="199"/>
      <c r="AI176" s="199"/>
      <c r="AJ176" s="199"/>
      <c r="AK176" s="199"/>
      <c r="AL176" s="199"/>
      <c r="AM176" s="199"/>
      <c r="AN176" s="199"/>
    </row>
    <row r="177" spans="1:40">
      <c r="A177" s="936" t="s">
        <v>105</v>
      </c>
      <c r="B177" s="586"/>
      <c r="C177" s="586"/>
      <c r="D177" s="560">
        <v>0</v>
      </c>
      <c r="E177" s="560">
        <v>0</v>
      </c>
      <c r="F177" s="560">
        <v>0</v>
      </c>
      <c r="G177" s="560">
        <v>0</v>
      </c>
      <c r="H177" s="593">
        <f t="shared" si="49"/>
        <v>0</v>
      </c>
      <c r="I177" s="560">
        <v>0</v>
      </c>
      <c r="J177" s="560">
        <v>0</v>
      </c>
      <c r="K177" s="558">
        <f t="shared" si="50"/>
        <v>0</v>
      </c>
      <c r="L177" s="561">
        <f>$M$336*$K$177</f>
        <v>0</v>
      </c>
      <c r="M177" s="560">
        <f>($K$177-$L$177)</f>
        <v>0</v>
      </c>
      <c r="N177" s="562" t="s">
        <v>161</v>
      </c>
      <c r="O177" s="257">
        <v>52</v>
      </c>
      <c r="P177" s="199"/>
      <c r="Q177" s="199"/>
      <c r="R177" s="199"/>
      <c r="S177" s="199"/>
      <c r="T177" s="199"/>
      <c r="U177" s="199"/>
      <c r="V177" s="199"/>
      <c r="W177" s="199"/>
      <c r="X177" s="199"/>
      <c r="Y177" s="199"/>
      <c r="Z177" s="199"/>
      <c r="AA177" s="199"/>
      <c r="AB177" s="199"/>
      <c r="AC177" s="199"/>
      <c r="AD177" s="199"/>
      <c r="AE177" s="199"/>
      <c r="AF177" s="199"/>
      <c r="AG177" s="199"/>
      <c r="AH177" s="199"/>
      <c r="AI177" s="199"/>
      <c r="AJ177" s="199"/>
      <c r="AK177" s="199"/>
      <c r="AL177" s="199"/>
      <c r="AM177" s="199"/>
      <c r="AN177" s="199"/>
    </row>
    <row r="178" spans="1:40">
      <c r="A178" s="936" t="s">
        <v>106</v>
      </c>
      <c r="B178" s="586"/>
      <c r="C178" s="586"/>
      <c r="D178" s="560">
        <v>0</v>
      </c>
      <c r="E178" s="560">
        <v>0</v>
      </c>
      <c r="F178" s="560">
        <v>0</v>
      </c>
      <c r="G178" s="560">
        <v>0</v>
      </c>
      <c r="H178" s="593">
        <f t="shared" si="49"/>
        <v>0</v>
      </c>
      <c r="I178" s="560">
        <v>0</v>
      </c>
      <c r="J178" s="560">
        <v>0</v>
      </c>
      <c r="K178" s="558">
        <f t="shared" si="50"/>
        <v>0</v>
      </c>
      <c r="L178" s="561">
        <f>$M$336*$K$178</f>
        <v>0</v>
      </c>
      <c r="M178" s="560">
        <f>($K$178-$L$178)</f>
        <v>0</v>
      </c>
      <c r="N178" s="562" t="s">
        <v>161</v>
      </c>
      <c r="O178" s="257">
        <v>53</v>
      </c>
      <c r="P178" s="199"/>
      <c r="Q178" s="199"/>
      <c r="R178" s="199"/>
      <c r="S178" s="199"/>
      <c r="T178" s="199"/>
      <c r="U178" s="199"/>
      <c r="V178" s="199"/>
      <c r="W178" s="199"/>
      <c r="X178" s="199"/>
      <c r="Y178" s="199"/>
      <c r="Z178" s="199"/>
      <c r="AA178" s="199"/>
      <c r="AB178" s="199"/>
      <c r="AC178" s="199"/>
      <c r="AD178" s="199"/>
      <c r="AE178" s="199"/>
      <c r="AF178" s="199"/>
      <c r="AG178" s="199"/>
      <c r="AH178" s="199"/>
      <c r="AI178" s="199"/>
      <c r="AJ178" s="199"/>
      <c r="AK178" s="199"/>
      <c r="AL178" s="199"/>
      <c r="AM178" s="199"/>
      <c r="AN178" s="199"/>
    </row>
    <row r="179" spans="1:40">
      <c r="A179" s="936" t="s">
        <v>107</v>
      </c>
      <c r="B179" s="586"/>
      <c r="C179" s="586"/>
      <c r="D179" s="560">
        <v>0</v>
      </c>
      <c r="E179" s="560">
        <v>0</v>
      </c>
      <c r="F179" s="560">
        <v>0</v>
      </c>
      <c r="G179" s="560">
        <v>0</v>
      </c>
      <c r="H179" s="593">
        <f t="shared" si="49"/>
        <v>0</v>
      </c>
      <c r="I179" s="560">
        <v>0</v>
      </c>
      <c r="J179" s="560">
        <v>0</v>
      </c>
      <c r="K179" s="558">
        <f t="shared" si="50"/>
        <v>0</v>
      </c>
      <c r="L179" s="561">
        <f>$M$336*$K$179</f>
        <v>0</v>
      </c>
      <c r="M179" s="560">
        <f>($K$179-$L$179)</f>
        <v>0</v>
      </c>
      <c r="N179" s="562" t="s">
        <v>161</v>
      </c>
      <c r="O179" s="257">
        <v>54</v>
      </c>
      <c r="P179" s="199"/>
      <c r="Q179" s="199"/>
      <c r="R179" s="199"/>
      <c r="S179" s="199"/>
      <c r="T179" s="199"/>
      <c r="U179" s="199"/>
      <c r="V179" s="199"/>
      <c r="W179" s="199"/>
      <c r="X179" s="199"/>
      <c r="Y179" s="199"/>
      <c r="Z179" s="199"/>
      <c r="AA179" s="199"/>
      <c r="AB179" s="199"/>
      <c r="AC179" s="199"/>
      <c r="AD179" s="199"/>
      <c r="AE179" s="199"/>
      <c r="AF179" s="199"/>
      <c r="AG179" s="199"/>
      <c r="AH179" s="199"/>
      <c r="AI179" s="199"/>
      <c r="AJ179" s="199"/>
      <c r="AK179" s="199"/>
      <c r="AL179" s="199"/>
      <c r="AM179" s="199"/>
      <c r="AN179" s="199"/>
    </row>
    <row r="180" spans="1:40">
      <c r="A180" s="936" t="s">
        <v>108</v>
      </c>
      <c r="B180" s="586"/>
      <c r="C180" s="586"/>
      <c r="D180" s="560">
        <v>0</v>
      </c>
      <c r="E180" s="560">
        <v>0</v>
      </c>
      <c r="F180" s="560">
        <v>0</v>
      </c>
      <c r="G180" s="560">
        <v>0</v>
      </c>
      <c r="H180" s="593">
        <f t="shared" si="49"/>
        <v>0</v>
      </c>
      <c r="I180" s="560">
        <v>0</v>
      </c>
      <c r="J180" s="560">
        <v>0</v>
      </c>
      <c r="K180" s="558">
        <f t="shared" si="50"/>
        <v>0</v>
      </c>
      <c r="L180" s="561">
        <f>$M$336*$K$180</f>
        <v>0</v>
      </c>
      <c r="M180" s="560">
        <f>($K$180-$L$180)</f>
        <v>0</v>
      </c>
      <c r="N180" s="562" t="s">
        <v>161</v>
      </c>
      <c r="O180" s="257">
        <v>55</v>
      </c>
      <c r="P180" s="199"/>
      <c r="Q180" s="199"/>
      <c r="R180" s="199"/>
      <c r="S180" s="199"/>
      <c r="T180" s="199"/>
      <c r="U180" s="199"/>
      <c r="V180" s="199"/>
      <c r="W180" s="199"/>
      <c r="X180" s="199"/>
      <c r="Y180" s="199"/>
      <c r="Z180" s="199"/>
      <c r="AA180" s="199"/>
      <c r="AB180" s="199"/>
      <c r="AC180" s="199"/>
      <c r="AD180" s="199"/>
      <c r="AE180" s="199"/>
      <c r="AF180" s="199"/>
      <c r="AG180" s="199"/>
      <c r="AH180" s="199"/>
      <c r="AI180" s="199"/>
      <c r="AJ180" s="199"/>
      <c r="AK180" s="199"/>
      <c r="AL180" s="199"/>
      <c r="AM180" s="199"/>
      <c r="AN180" s="199"/>
    </row>
    <row r="181" spans="1:40">
      <c r="A181" s="936" t="s">
        <v>109</v>
      </c>
      <c r="B181" s="586"/>
      <c r="C181" s="586"/>
      <c r="D181" s="560">
        <v>0</v>
      </c>
      <c r="E181" s="560">
        <v>0</v>
      </c>
      <c r="F181" s="560">
        <v>0</v>
      </c>
      <c r="G181" s="560">
        <v>0</v>
      </c>
      <c r="H181" s="560">
        <f t="shared" si="49"/>
        <v>0</v>
      </c>
      <c r="I181" s="560">
        <v>0</v>
      </c>
      <c r="J181" s="560">
        <v>0</v>
      </c>
      <c r="K181" s="558">
        <f t="shared" si="50"/>
        <v>0</v>
      </c>
      <c r="L181" s="561">
        <f>$M$336*$K$181</f>
        <v>0</v>
      </c>
      <c r="M181" s="560">
        <f>($K$181-$L$181)</f>
        <v>0</v>
      </c>
      <c r="N181" s="562" t="s">
        <v>161</v>
      </c>
      <c r="O181" s="257">
        <v>56</v>
      </c>
      <c r="P181" s="199"/>
      <c r="Q181" s="199"/>
      <c r="R181" s="199"/>
      <c r="S181" s="199"/>
      <c r="T181" s="199"/>
      <c r="U181" s="199"/>
      <c r="V181" s="199"/>
      <c r="W181" s="199"/>
      <c r="X181" s="199"/>
      <c r="Y181" s="199"/>
      <c r="Z181" s="199"/>
      <c r="AA181" s="199"/>
      <c r="AB181" s="199"/>
      <c r="AC181" s="199"/>
      <c r="AD181" s="199"/>
      <c r="AE181" s="199"/>
      <c r="AF181" s="199"/>
      <c r="AG181" s="199"/>
      <c r="AH181" s="199"/>
      <c r="AI181" s="199"/>
      <c r="AJ181" s="199"/>
      <c r="AK181" s="199"/>
      <c r="AL181" s="199"/>
      <c r="AM181" s="199"/>
      <c r="AN181" s="199"/>
    </row>
    <row r="182" spans="1:40">
      <c r="A182" s="936" t="s">
        <v>110</v>
      </c>
      <c r="B182" s="586"/>
      <c r="C182" s="586"/>
      <c r="D182" s="560">
        <v>0</v>
      </c>
      <c r="E182" s="560">
        <v>0</v>
      </c>
      <c r="F182" s="560">
        <v>0</v>
      </c>
      <c r="G182" s="560">
        <v>0</v>
      </c>
      <c r="H182" s="560">
        <f t="shared" si="49"/>
        <v>0</v>
      </c>
      <c r="I182" s="560">
        <v>0</v>
      </c>
      <c r="J182" s="560">
        <v>0</v>
      </c>
      <c r="K182" s="558">
        <f t="shared" si="50"/>
        <v>0</v>
      </c>
      <c r="L182" s="561">
        <f>$M$336*$K$182</f>
        <v>0</v>
      </c>
      <c r="M182" s="560">
        <f>($K$182-$L$182)</f>
        <v>0</v>
      </c>
      <c r="N182" s="562" t="s">
        <v>161</v>
      </c>
      <c r="O182" s="257">
        <v>57</v>
      </c>
      <c r="P182" s="199"/>
      <c r="Q182" s="199"/>
      <c r="R182" s="199"/>
      <c r="S182" s="199"/>
      <c r="T182" s="199"/>
      <c r="U182" s="199"/>
      <c r="V182" s="199"/>
      <c r="W182" s="199"/>
      <c r="X182" s="199"/>
      <c r="Y182" s="199"/>
      <c r="Z182" s="199"/>
      <c r="AA182" s="199"/>
      <c r="AB182" s="199"/>
      <c r="AC182" s="199"/>
      <c r="AD182" s="199"/>
      <c r="AE182" s="199"/>
      <c r="AF182" s="199"/>
      <c r="AG182" s="199"/>
      <c r="AH182" s="199"/>
      <c r="AI182" s="199"/>
      <c r="AJ182" s="199"/>
      <c r="AK182" s="199"/>
      <c r="AL182" s="199"/>
      <c r="AM182" s="199"/>
      <c r="AN182" s="199"/>
    </row>
    <row r="183" spans="1:40">
      <c r="A183" s="936" t="s">
        <v>111</v>
      </c>
      <c r="B183" s="585"/>
      <c r="C183" s="585"/>
      <c r="D183" s="560">
        <v>0</v>
      </c>
      <c r="E183" s="560">
        <v>0</v>
      </c>
      <c r="F183" s="560">
        <v>0</v>
      </c>
      <c r="G183" s="560">
        <v>0</v>
      </c>
      <c r="H183" s="560">
        <f t="shared" si="49"/>
        <v>0</v>
      </c>
      <c r="I183" s="560">
        <v>0</v>
      </c>
      <c r="J183" s="560">
        <v>0</v>
      </c>
      <c r="K183" s="558">
        <f t="shared" si="50"/>
        <v>0</v>
      </c>
      <c r="L183" s="561">
        <f>$M$336*$K$183</f>
        <v>0</v>
      </c>
      <c r="M183" s="560">
        <f>($K$183-$L$183)</f>
        <v>0</v>
      </c>
      <c r="N183" s="562" t="s">
        <v>161</v>
      </c>
      <c r="O183" s="257">
        <v>58</v>
      </c>
      <c r="P183" s="199"/>
      <c r="Q183" s="199"/>
      <c r="R183" s="199"/>
      <c r="S183" s="199"/>
      <c r="T183" s="199"/>
      <c r="U183" s="199"/>
      <c r="V183" s="199"/>
      <c r="W183" s="199"/>
      <c r="X183" s="199"/>
      <c r="Y183" s="199"/>
      <c r="Z183" s="199"/>
      <c r="AA183" s="199"/>
      <c r="AB183" s="199"/>
      <c r="AC183" s="199"/>
      <c r="AD183" s="199"/>
      <c r="AE183" s="199"/>
      <c r="AF183" s="199"/>
      <c r="AG183" s="199"/>
      <c r="AH183" s="199"/>
      <c r="AI183" s="199"/>
      <c r="AJ183" s="199"/>
      <c r="AK183" s="199"/>
      <c r="AL183" s="199"/>
      <c r="AM183" s="199"/>
      <c r="AN183" s="199"/>
    </row>
    <row r="184" spans="1:40">
      <c r="A184" s="936" t="s">
        <v>112</v>
      </c>
      <c r="B184" s="586"/>
      <c r="C184" s="586"/>
      <c r="D184" s="560">
        <v>0</v>
      </c>
      <c r="E184" s="560">
        <v>0</v>
      </c>
      <c r="F184" s="560">
        <v>0</v>
      </c>
      <c r="G184" s="560">
        <v>0</v>
      </c>
      <c r="H184" s="560">
        <f t="shared" si="49"/>
        <v>0</v>
      </c>
      <c r="I184" s="560">
        <v>0</v>
      </c>
      <c r="J184" s="560">
        <v>0</v>
      </c>
      <c r="K184" s="558">
        <f t="shared" si="50"/>
        <v>0</v>
      </c>
      <c r="L184" s="561">
        <f>$M$336*$K$184</f>
        <v>0</v>
      </c>
      <c r="M184" s="560">
        <f>($K$184-$L$184)</f>
        <v>0</v>
      </c>
      <c r="N184" s="562" t="s">
        <v>161</v>
      </c>
      <c r="O184" s="257">
        <v>59</v>
      </c>
      <c r="P184" s="199"/>
      <c r="Q184" s="199"/>
      <c r="R184" s="199"/>
      <c r="S184" s="199"/>
      <c r="T184" s="199"/>
      <c r="U184" s="199"/>
      <c r="V184" s="199"/>
      <c r="W184" s="199"/>
      <c r="X184" s="199"/>
      <c r="Y184" s="199"/>
      <c r="Z184" s="199"/>
      <c r="AA184" s="199"/>
      <c r="AB184" s="199"/>
      <c r="AC184" s="199"/>
      <c r="AD184" s="199"/>
      <c r="AE184" s="199"/>
      <c r="AF184" s="199"/>
      <c r="AG184" s="199"/>
      <c r="AH184" s="199"/>
      <c r="AI184" s="199"/>
      <c r="AJ184" s="199"/>
      <c r="AK184" s="199"/>
      <c r="AL184" s="199"/>
      <c r="AM184" s="199"/>
      <c r="AN184" s="199"/>
    </row>
    <row r="185" spans="1:40">
      <c r="A185" s="936" t="s">
        <v>113</v>
      </c>
      <c r="B185" s="585"/>
      <c r="C185" s="585"/>
      <c r="D185" s="560">
        <v>0</v>
      </c>
      <c r="E185" s="560">
        <v>0</v>
      </c>
      <c r="F185" s="560">
        <v>0</v>
      </c>
      <c r="G185" s="560">
        <v>0</v>
      </c>
      <c r="H185" s="560">
        <f t="shared" si="49"/>
        <v>0</v>
      </c>
      <c r="I185" s="560">
        <v>0</v>
      </c>
      <c r="J185" s="560">
        <v>0</v>
      </c>
      <c r="K185" s="558">
        <f t="shared" si="50"/>
        <v>0</v>
      </c>
      <c r="L185" s="561">
        <f>$M$336*$K$185</f>
        <v>0</v>
      </c>
      <c r="M185" s="560">
        <f>($K$185-$L$185)</f>
        <v>0</v>
      </c>
      <c r="N185" s="562" t="s">
        <v>161</v>
      </c>
      <c r="O185" s="257">
        <v>60</v>
      </c>
      <c r="P185" s="199"/>
      <c r="Q185" s="199"/>
      <c r="R185" s="199"/>
      <c r="S185" s="199"/>
      <c r="T185" s="199"/>
      <c r="U185" s="199"/>
      <c r="V185" s="199"/>
      <c r="W185" s="199"/>
      <c r="X185" s="199"/>
      <c r="Y185" s="199"/>
      <c r="Z185" s="199"/>
      <c r="AA185" s="199"/>
      <c r="AB185" s="199"/>
      <c r="AC185" s="199"/>
      <c r="AD185" s="199"/>
      <c r="AE185" s="199"/>
      <c r="AF185" s="199"/>
      <c r="AG185" s="199"/>
      <c r="AH185" s="199"/>
      <c r="AI185" s="199"/>
      <c r="AJ185" s="199"/>
      <c r="AK185" s="199"/>
      <c r="AL185" s="199"/>
      <c r="AM185" s="199"/>
      <c r="AN185" s="199"/>
    </row>
    <row r="186" spans="1:40">
      <c r="A186" s="936" t="s">
        <v>114</v>
      </c>
      <c r="B186" s="557"/>
      <c r="C186" s="557"/>
      <c r="D186" s="560">
        <v>0</v>
      </c>
      <c r="E186" s="560">
        <v>0</v>
      </c>
      <c r="F186" s="560">
        <v>0</v>
      </c>
      <c r="G186" s="560">
        <v>0</v>
      </c>
      <c r="H186" s="560">
        <f t="shared" si="49"/>
        <v>0</v>
      </c>
      <c r="I186" s="560">
        <v>0</v>
      </c>
      <c r="J186" s="560">
        <v>0</v>
      </c>
      <c r="K186" s="558">
        <f t="shared" si="50"/>
        <v>0</v>
      </c>
      <c r="L186" s="561">
        <f>$M$336*$K$186</f>
        <v>0</v>
      </c>
      <c r="M186" s="560">
        <f>($K$186-$L$186)</f>
        <v>0</v>
      </c>
      <c r="N186" s="562" t="s">
        <v>161</v>
      </c>
      <c r="O186" s="257">
        <v>61</v>
      </c>
      <c r="P186" s="199"/>
      <c r="Q186" s="199"/>
      <c r="R186" s="199"/>
      <c r="S186" s="199"/>
      <c r="T186" s="199"/>
      <c r="U186" s="199"/>
      <c r="V186" s="199"/>
      <c r="W186" s="199"/>
      <c r="X186" s="199"/>
      <c r="Y186" s="199"/>
      <c r="Z186" s="199"/>
      <c r="AA186" s="199"/>
      <c r="AB186" s="199"/>
      <c r="AC186" s="199"/>
      <c r="AD186" s="199"/>
      <c r="AE186" s="199"/>
      <c r="AF186" s="199"/>
      <c r="AG186" s="199"/>
      <c r="AH186" s="199"/>
      <c r="AI186" s="199"/>
      <c r="AJ186" s="199"/>
      <c r="AK186" s="199"/>
      <c r="AL186" s="199"/>
      <c r="AM186" s="199"/>
      <c r="AN186" s="199"/>
    </row>
    <row r="187" spans="1:40">
      <c r="A187" s="224"/>
      <c r="B187" s="596"/>
      <c r="C187" s="596"/>
      <c r="D187" s="597"/>
      <c r="E187" s="597"/>
      <c r="F187" s="597"/>
      <c r="G187" s="597"/>
      <c r="H187" s="597"/>
      <c r="I187" s="597"/>
      <c r="J187" s="597"/>
      <c r="K187" s="569"/>
      <c r="L187" s="570"/>
      <c r="M187" s="570"/>
      <c r="N187" s="570"/>
      <c r="O187" s="257">
        <v>62</v>
      </c>
      <c r="P187" s="199"/>
      <c r="Q187" s="199"/>
      <c r="R187" s="199"/>
      <c r="S187" s="199"/>
      <c r="T187" s="199"/>
      <c r="U187" s="199"/>
      <c r="V187" s="199"/>
      <c r="W187" s="199"/>
      <c r="X187" s="199"/>
      <c r="Y187" s="199"/>
      <c r="Z187" s="199"/>
      <c r="AA187" s="199"/>
      <c r="AB187" s="199"/>
      <c r="AC187" s="199"/>
      <c r="AD187" s="199"/>
      <c r="AE187" s="199"/>
      <c r="AF187" s="199"/>
      <c r="AG187" s="199"/>
      <c r="AH187" s="199"/>
      <c r="AI187" s="199"/>
      <c r="AJ187" s="199"/>
      <c r="AK187" s="199"/>
      <c r="AL187" s="199"/>
      <c r="AM187" s="199"/>
      <c r="AN187" s="199"/>
    </row>
    <row r="188" spans="1:40" ht="15.75">
      <c r="A188" s="127" t="s">
        <v>115</v>
      </c>
      <c r="B188" s="586"/>
      <c r="C188" s="586"/>
      <c r="D188" s="598">
        <f t="shared" ref="D188:N188" si="51">SUM(D175:D186)</f>
        <v>0</v>
      </c>
      <c r="E188" s="598">
        <f t="shared" si="51"/>
        <v>0</v>
      </c>
      <c r="F188" s="598">
        <f t="shared" si="51"/>
        <v>0</v>
      </c>
      <c r="G188" s="598">
        <f t="shared" si="51"/>
        <v>0</v>
      </c>
      <c r="H188" s="598">
        <f t="shared" si="51"/>
        <v>0</v>
      </c>
      <c r="I188" s="598">
        <f t="shared" si="51"/>
        <v>0</v>
      </c>
      <c r="J188" s="598">
        <f t="shared" si="51"/>
        <v>0</v>
      </c>
      <c r="K188" s="599">
        <f t="shared" si="51"/>
        <v>0</v>
      </c>
      <c r="L188" s="599">
        <f t="shared" si="51"/>
        <v>0</v>
      </c>
      <c r="M188" s="599">
        <f t="shared" si="51"/>
        <v>0</v>
      </c>
      <c r="N188" s="600">
        <f t="shared" si="51"/>
        <v>0</v>
      </c>
      <c r="O188" s="257">
        <v>63</v>
      </c>
      <c r="P188" s="199"/>
      <c r="Q188" s="199"/>
      <c r="R188" s="199"/>
      <c r="S188" s="199"/>
      <c r="T188" s="199"/>
      <c r="U188" s="199"/>
      <c r="V188" s="199"/>
      <c r="W188" s="199"/>
      <c r="X188" s="199"/>
      <c r="Y188" s="199"/>
      <c r="Z188" s="199"/>
      <c r="AA188" s="199"/>
      <c r="AB188" s="199"/>
      <c r="AC188" s="199"/>
      <c r="AD188" s="199"/>
      <c r="AE188" s="199"/>
      <c r="AF188" s="199"/>
      <c r="AG188" s="199"/>
      <c r="AH188" s="199"/>
      <c r="AI188" s="199"/>
      <c r="AJ188" s="199"/>
      <c r="AK188" s="199"/>
      <c r="AL188" s="199"/>
      <c r="AM188" s="199"/>
      <c r="AN188" s="199"/>
    </row>
    <row r="189" spans="1:40" ht="15.75">
      <c r="A189" s="224"/>
      <c r="B189" s="596"/>
      <c r="C189" s="596"/>
      <c r="D189" s="601"/>
      <c r="E189" s="601"/>
      <c r="F189" s="601"/>
      <c r="G189" s="601"/>
      <c r="H189" s="601"/>
      <c r="I189" s="601"/>
      <c r="J189" s="601"/>
      <c r="K189" s="602"/>
      <c r="L189" s="603"/>
      <c r="M189" s="603"/>
      <c r="N189" s="603"/>
      <c r="O189" s="257">
        <v>64</v>
      </c>
      <c r="P189" s="199"/>
      <c r="Q189" s="199"/>
      <c r="R189" s="199"/>
      <c r="S189" s="199"/>
      <c r="T189" s="199"/>
      <c r="U189" s="199"/>
      <c r="V189" s="199"/>
      <c r="W189" s="199"/>
      <c r="X189" s="199"/>
      <c r="Y189" s="199"/>
      <c r="Z189" s="199"/>
      <c r="AA189" s="199"/>
      <c r="AB189" s="199"/>
      <c r="AC189" s="199"/>
      <c r="AD189" s="199"/>
      <c r="AE189" s="199"/>
      <c r="AF189" s="199"/>
      <c r="AG189" s="199"/>
      <c r="AH189" s="199"/>
      <c r="AI189" s="199"/>
      <c r="AJ189" s="199"/>
      <c r="AK189" s="199"/>
      <c r="AL189" s="199"/>
      <c r="AM189" s="199"/>
      <c r="AN189" s="199"/>
    </row>
    <row r="190" spans="1:40" ht="15.75">
      <c r="A190" s="127" t="s">
        <v>116</v>
      </c>
      <c r="B190" s="557"/>
      <c r="C190" s="557"/>
      <c r="D190" s="328"/>
      <c r="E190" s="328"/>
      <c r="F190" s="328"/>
      <c r="G190" s="328"/>
      <c r="H190" s="328"/>
      <c r="I190" s="328"/>
      <c r="J190" s="328"/>
      <c r="K190" s="309"/>
      <c r="L190" s="604"/>
      <c r="M190" s="605"/>
      <c r="N190" s="555"/>
      <c r="O190" s="257">
        <v>65</v>
      </c>
      <c r="P190" s="199"/>
      <c r="Q190" s="199"/>
      <c r="R190" s="199"/>
      <c r="S190" s="199"/>
      <c r="T190" s="199"/>
      <c r="U190" s="199"/>
      <c r="V190" s="199"/>
      <c r="W190" s="199"/>
      <c r="X190" s="199"/>
      <c r="Y190" s="199"/>
      <c r="Z190" s="199"/>
      <c r="AA190" s="199"/>
      <c r="AB190" s="199"/>
      <c r="AC190" s="199"/>
      <c r="AD190" s="199"/>
      <c r="AE190" s="199"/>
      <c r="AF190" s="199"/>
      <c r="AG190" s="199"/>
      <c r="AH190" s="199"/>
      <c r="AI190" s="199"/>
      <c r="AJ190" s="199"/>
      <c r="AK190" s="199"/>
      <c r="AL190" s="199"/>
      <c r="AM190" s="199"/>
      <c r="AN190" s="199"/>
    </row>
    <row r="191" spans="1:40">
      <c r="A191" s="131" t="s">
        <v>117</v>
      </c>
      <c r="B191" s="624"/>
      <c r="C191" s="624"/>
      <c r="D191" s="593" t="s">
        <v>161</v>
      </c>
      <c r="E191" s="593" t="s">
        <v>161</v>
      </c>
      <c r="F191" s="593" t="s">
        <v>161</v>
      </c>
      <c r="G191" s="593" t="s">
        <v>161</v>
      </c>
      <c r="H191" s="593" t="s">
        <v>161</v>
      </c>
      <c r="I191" s="593" t="s">
        <v>161</v>
      </c>
      <c r="J191" s="593" t="s">
        <v>161</v>
      </c>
      <c r="K191" s="562" t="s">
        <v>161</v>
      </c>
      <c r="L191" s="592" t="s">
        <v>161</v>
      </c>
      <c r="M191" s="593" t="s">
        <v>161</v>
      </c>
      <c r="N191" s="562" t="str">
        <f>$K$191</f>
        <v>X</v>
      </c>
      <c r="O191" s="257">
        <v>66</v>
      </c>
      <c r="P191" s="199"/>
      <c r="Q191" s="199"/>
      <c r="R191" s="199"/>
      <c r="S191" s="199"/>
      <c r="T191" s="199"/>
      <c r="U191" s="199"/>
      <c r="V191" s="199"/>
      <c r="W191" s="199"/>
      <c r="X191" s="199"/>
      <c r="Y191" s="199"/>
      <c r="Z191" s="199"/>
      <c r="AA191" s="199"/>
      <c r="AB191" s="199"/>
      <c r="AC191" s="199"/>
      <c r="AD191" s="199"/>
      <c r="AE191" s="199"/>
      <c r="AF191" s="199"/>
      <c r="AG191" s="199"/>
      <c r="AH191" s="199"/>
      <c r="AI191" s="199"/>
      <c r="AJ191" s="199"/>
      <c r="AK191" s="199"/>
      <c r="AL191" s="199"/>
      <c r="AM191" s="199"/>
      <c r="AN191" s="199"/>
    </row>
    <row r="192" spans="1:40" ht="15.75">
      <c r="A192" s="131"/>
      <c r="B192" s="610"/>
      <c r="C192" s="610"/>
      <c r="D192" s="601"/>
      <c r="E192" s="601"/>
      <c r="F192" s="601"/>
      <c r="G192" s="601"/>
      <c r="H192" s="601"/>
      <c r="I192" s="601"/>
      <c r="J192" s="601"/>
      <c r="K192" s="602"/>
      <c r="L192" s="606"/>
      <c r="M192" s="607"/>
      <c r="N192" s="603"/>
      <c r="O192" s="257">
        <v>67</v>
      </c>
      <c r="P192" s="199"/>
      <c r="Q192" s="199"/>
      <c r="R192" s="199"/>
      <c r="S192" s="199"/>
      <c r="T192" s="199"/>
      <c r="U192" s="199"/>
      <c r="V192" s="199"/>
      <c r="W192" s="199"/>
      <c r="X192" s="199"/>
      <c r="Y192" s="199"/>
      <c r="Z192" s="199"/>
      <c r="AA192" s="199"/>
      <c r="AB192" s="199"/>
      <c r="AC192" s="199"/>
      <c r="AD192" s="199"/>
      <c r="AE192" s="199"/>
      <c r="AF192" s="199"/>
      <c r="AG192" s="199"/>
      <c r="AH192" s="199"/>
      <c r="AI192" s="199"/>
      <c r="AJ192" s="199"/>
      <c r="AK192" s="199"/>
      <c r="AL192" s="199"/>
      <c r="AM192" s="199"/>
      <c r="AN192" s="199"/>
    </row>
    <row r="193" spans="1:40" ht="15.75">
      <c r="A193" s="127" t="s">
        <v>118</v>
      </c>
      <c r="B193" s="608"/>
      <c r="C193" s="608"/>
      <c r="D193" s="598" t="str">
        <f>$D$191</f>
        <v>X</v>
      </c>
      <c r="E193" s="598" t="str">
        <f>$E$191</f>
        <v>X</v>
      </c>
      <c r="F193" s="598" t="str">
        <f>$F$191</f>
        <v>X</v>
      </c>
      <c r="G193" s="598" t="str">
        <f>$G$191</f>
        <v>X</v>
      </c>
      <c r="H193" s="598" t="str">
        <f>$H$191</f>
        <v>X</v>
      </c>
      <c r="I193" s="598" t="str">
        <f>$I$191</f>
        <v>X</v>
      </c>
      <c r="J193" s="598" t="str">
        <f>$J$191</f>
        <v>X</v>
      </c>
      <c r="K193" s="599" t="str">
        <f>$K$191</f>
        <v>X</v>
      </c>
      <c r="L193" s="591" t="s">
        <v>161</v>
      </c>
      <c r="M193" s="598" t="s">
        <v>161</v>
      </c>
      <c r="N193" s="599" t="str">
        <f>$K$193</f>
        <v>X</v>
      </c>
      <c r="O193" s="257">
        <v>68</v>
      </c>
      <c r="P193" s="199"/>
      <c r="Q193" s="199"/>
      <c r="R193" s="199"/>
      <c r="S193" s="199"/>
      <c r="T193" s="199"/>
      <c r="U193" s="199"/>
      <c r="V193" s="199"/>
      <c r="W193" s="199"/>
      <c r="X193" s="199"/>
      <c r="Y193" s="199"/>
      <c r="Z193" s="199"/>
      <c r="AA193" s="199"/>
      <c r="AB193" s="199"/>
      <c r="AC193" s="199"/>
      <c r="AD193" s="199"/>
      <c r="AE193" s="199"/>
      <c r="AF193" s="199"/>
      <c r="AG193" s="199"/>
      <c r="AH193" s="199"/>
      <c r="AI193" s="199"/>
      <c r="AJ193" s="199"/>
      <c r="AK193" s="199"/>
      <c r="AL193" s="199"/>
      <c r="AM193" s="199"/>
      <c r="AN193" s="199"/>
    </row>
    <row r="194" spans="1:40" ht="9.9499999999999993" customHeight="1">
      <c r="A194" s="222"/>
      <c r="B194" s="609"/>
      <c r="C194" s="609"/>
      <c r="D194" s="579"/>
      <c r="E194" s="579"/>
      <c r="F194" s="579"/>
      <c r="G194" s="579"/>
      <c r="H194" s="579"/>
      <c r="I194" s="579"/>
      <c r="J194" s="579"/>
      <c r="K194" s="568"/>
      <c r="L194" s="567"/>
      <c r="M194" s="567"/>
      <c r="N194" s="567"/>
      <c r="O194" s="257">
        <v>69</v>
      </c>
      <c r="P194" s="199"/>
      <c r="Q194" s="199"/>
      <c r="R194" s="199"/>
      <c r="S194" s="199"/>
      <c r="T194" s="199"/>
      <c r="U194" s="199"/>
      <c r="V194" s="199"/>
      <c r="W194" s="199"/>
      <c r="X194" s="199"/>
      <c r="Y194" s="199"/>
      <c r="Z194" s="199"/>
      <c r="AA194" s="199"/>
      <c r="AB194" s="199"/>
      <c r="AC194" s="199"/>
      <c r="AD194" s="199"/>
      <c r="AE194" s="199"/>
      <c r="AF194" s="199"/>
      <c r="AG194" s="199"/>
      <c r="AH194" s="199"/>
      <c r="AI194" s="199"/>
      <c r="AJ194" s="199"/>
      <c r="AK194" s="199"/>
      <c r="AL194" s="199"/>
      <c r="AM194" s="199"/>
      <c r="AN194" s="199"/>
    </row>
    <row r="195" spans="1:40" ht="16.5" thickBot="1">
      <c r="A195" s="127" t="s">
        <v>119</v>
      </c>
      <c r="B195" s="610"/>
      <c r="C195" s="610"/>
      <c r="D195" s="560">
        <f>(D136+D147+D161+D173+D188)</f>
        <v>0</v>
      </c>
      <c r="E195" s="560">
        <f t="shared" ref="E195:N195" si="52">E136+E147+E161+E173+E188</f>
        <v>0</v>
      </c>
      <c r="F195" s="560">
        <f t="shared" si="52"/>
        <v>0</v>
      </c>
      <c r="G195" s="560">
        <f t="shared" si="52"/>
        <v>0</v>
      </c>
      <c r="H195" s="560">
        <f t="shared" si="52"/>
        <v>0</v>
      </c>
      <c r="I195" s="560">
        <f t="shared" si="52"/>
        <v>0</v>
      </c>
      <c r="J195" s="560">
        <f t="shared" si="52"/>
        <v>0</v>
      </c>
      <c r="K195" s="558">
        <f t="shared" si="52"/>
        <v>0</v>
      </c>
      <c r="L195" s="558">
        <f t="shared" si="52"/>
        <v>0</v>
      </c>
      <c r="M195" s="558">
        <f t="shared" si="52"/>
        <v>0</v>
      </c>
      <c r="N195" s="558">
        <f t="shared" si="52"/>
        <v>0</v>
      </c>
      <c r="O195" s="257">
        <v>70</v>
      </c>
      <c r="P195" s="199"/>
      <c r="Q195" s="199"/>
      <c r="R195" s="199"/>
      <c r="S195" s="199"/>
      <c r="T195" s="199"/>
      <c r="U195" s="199"/>
      <c r="V195" s="199"/>
      <c r="W195" s="199"/>
      <c r="X195" s="199"/>
      <c r="Y195" s="199"/>
      <c r="Z195" s="199"/>
      <c r="AA195" s="199"/>
      <c r="AB195" s="199"/>
      <c r="AC195" s="199"/>
      <c r="AD195" s="199"/>
      <c r="AE195" s="199"/>
      <c r="AF195" s="199"/>
      <c r="AG195" s="199"/>
      <c r="AH195" s="199"/>
      <c r="AI195" s="199"/>
      <c r="AJ195" s="199"/>
      <c r="AK195" s="199"/>
      <c r="AL195" s="199"/>
      <c r="AM195" s="199"/>
      <c r="AN195" s="199"/>
    </row>
    <row r="196" spans="1:40" ht="16.5" thickTop="1">
      <c r="A196" s="235"/>
      <c r="B196" s="552"/>
      <c r="C196" s="552"/>
      <c r="D196" s="611"/>
      <c r="E196" s="611"/>
      <c r="F196" s="611"/>
      <c r="G196" s="611"/>
      <c r="H196" s="611"/>
      <c r="I196" s="612"/>
      <c r="J196" s="611"/>
      <c r="K196" s="612"/>
      <c r="L196" s="613"/>
      <c r="M196" s="614"/>
      <c r="N196" s="552"/>
      <c r="O196" s="257">
        <v>71</v>
      </c>
      <c r="P196" s="199"/>
      <c r="Q196" s="199"/>
      <c r="R196" s="199"/>
      <c r="S196" s="199"/>
      <c r="T196" s="199"/>
      <c r="U196" s="199"/>
      <c r="V196" s="199"/>
      <c r="W196" s="199"/>
      <c r="X196" s="199"/>
      <c r="Y196" s="199"/>
      <c r="Z196" s="199"/>
      <c r="AA196" s="199"/>
      <c r="AB196" s="199"/>
      <c r="AC196" s="199"/>
      <c r="AD196" s="199"/>
      <c r="AE196" s="199"/>
      <c r="AF196" s="199"/>
      <c r="AG196" s="199"/>
      <c r="AH196" s="199"/>
      <c r="AI196" s="199"/>
      <c r="AJ196" s="199"/>
      <c r="AK196" s="199"/>
      <c r="AL196" s="199"/>
      <c r="AM196" s="199"/>
      <c r="AN196" s="199"/>
    </row>
    <row r="197" spans="1:40" ht="16.5" thickBot="1">
      <c r="A197" s="127" t="s">
        <v>120</v>
      </c>
      <c r="B197" s="615">
        <f>$B$119+$B$195</f>
        <v>0</v>
      </c>
      <c r="C197" s="615">
        <f>$C$119+$C$195</f>
        <v>0</v>
      </c>
      <c r="D197" s="616">
        <f>$D$119+$D$195</f>
        <v>0</v>
      </c>
      <c r="E197" s="616">
        <f>$E$119+$E$195</f>
        <v>0</v>
      </c>
      <c r="F197" s="616">
        <f>$F$119+$F$195</f>
        <v>0</v>
      </c>
      <c r="G197" s="616">
        <f>$G$119+$G$195</f>
        <v>0</v>
      </c>
      <c r="H197" s="616">
        <f>$H$119+$H$195</f>
        <v>0</v>
      </c>
      <c r="I197" s="616">
        <f>$I$119+$I$195</f>
        <v>0</v>
      </c>
      <c r="J197" s="616">
        <f>$J$119+$J$195</f>
        <v>0</v>
      </c>
      <c r="K197" s="615">
        <f>$K$119+$K$195</f>
        <v>0</v>
      </c>
      <c r="L197" s="562"/>
      <c r="M197" s="577"/>
      <c r="N197" s="558"/>
      <c r="O197" s="257">
        <v>72</v>
      </c>
      <c r="P197" s="199"/>
      <c r="Q197" s="262"/>
      <c r="R197" s="199"/>
      <c r="S197" s="199"/>
      <c r="T197" s="199"/>
      <c r="U197" s="199"/>
      <c r="V197" s="199"/>
      <c r="W197" s="199"/>
      <c r="X197" s="199"/>
      <c r="Y197" s="199"/>
      <c r="Z197" s="199"/>
      <c r="AA197" s="199"/>
      <c r="AB197" s="199"/>
      <c r="AC197" s="199"/>
      <c r="AD197" s="199"/>
      <c r="AE197" s="199"/>
      <c r="AF197" s="199"/>
      <c r="AG197" s="199"/>
      <c r="AH197" s="199"/>
      <c r="AI197" s="199"/>
      <c r="AJ197" s="199"/>
      <c r="AK197" s="199"/>
      <c r="AL197" s="199"/>
      <c r="AM197" s="199"/>
      <c r="AN197" s="199"/>
    </row>
    <row r="198" spans="1:40" ht="15.75" thickTop="1">
      <c r="A198" s="205"/>
      <c r="B198" s="614"/>
      <c r="C198" s="614"/>
      <c r="D198" s="617"/>
      <c r="E198" s="617"/>
      <c r="F198" s="617"/>
      <c r="G198" s="617"/>
      <c r="H198" s="617"/>
      <c r="I198" s="617"/>
      <c r="J198" s="617"/>
      <c r="K198" s="613"/>
      <c r="L198" s="614"/>
      <c r="M198" s="614"/>
      <c r="N198" s="614"/>
      <c r="O198" s="257">
        <v>73</v>
      </c>
      <c r="P198" s="262"/>
      <c r="Q198" s="199"/>
      <c r="R198" s="199"/>
      <c r="S198" s="199"/>
      <c r="T198" s="199"/>
      <c r="U198" s="199"/>
      <c r="V198" s="199"/>
      <c r="W198" s="199"/>
      <c r="X198" s="199"/>
      <c r="Y198" s="199"/>
      <c r="Z198" s="199"/>
      <c r="AA198" s="199"/>
      <c r="AB198" s="199"/>
      <c r="AC198" s="199"/>
      <c r="AD198" s="199"/>
      <c r="AE198" s="199"/>
      <c r="AF198" s="199"/>
      <c r="AG198" s="199"/>
      <c r="AH198" s="199"/>
      <c r="AI198" s="199"/>
      <c r="AJ198" s="199"/>
      <c r="AK198" s="199"/>
      <c r="AL198" s="199"/>
      <c r="AM198" s="199"/>
      <c r="AN198" s="199"/>
    </row>
    <row r="199" spans="1:40" ht="15.75">
      <c r="A199" s="131" t="s">
        <v>121</v>
      </c>
      <c r="B199" s="600"/>
      <c r="C199" s="600"/>
      <c r="D199" s="598" t="s">
        <v>141</v>
      </c>
      <c r="E199" s="598"/>
      <c r="F199" s="598" t="s">
        <v>141</v>
      </c>
      <c r="G199" s="598"/>
      <c r="H199" s="598"/>
      <c r="I199" s="598"/>
      <c r="J199" s="598" t="s">
        <v>141</v>
      </c>
      <c r="K199" s="599"/>
      <c r="L199" s="600"/>
      <c r="M199" s="600"/>
      <c r="N199" s="600"/>
      <c r="O199" s="257">
        <v>74</v>
      </c>
      <c r="P199" s="199"/>
      <c r="Q199" s="199"/>
      <c r="R199" s="199"/>
      <c r="S199" s="199"/>
      <c r="T199" s="199"/>
      <c r="U199" s="199"/>
      <c r="V199" s="199"/>
      <c r="W199" s="199"/>
      <c r="X199" s="199"/>
      <c r="Y199" s="199"/>
      <c r="Z199" s="199"/>
      <c r="AA199" s="199"/>
      <c r="AB199" s="199"/>
      <c r="AC199" s="199"/>
      <c r="AD199" s="199"/>
      <c r="AE199" s="199"/>
      <c r="AF199" s="199"/>
      <c r="AG199" s="199"/>
      <c r="AH199" s="199"/>
      <c r="AI199" s="199"/>
      <c r="AJ199" s="199"/>
      <c r="AK199" s="199"/>
      <c r="AL199" s="199"/>
      <c r="AM199" s="199"/>
      <c r="AN199" s="199"/>
    </row>
    <row r="200" spans="1:40">
      <c r="A200" s="131" t="s">
        <v>122</v>
      </c>
      <c r="B200" s="577"/>
      <c r="C200" s="577"/>
      <c r="D200" s="593"/>
      <c r="E200" s="593"/>
      <c r="F200" s="593"/>
      <c r="G200" s="593"/>
      <c r="H200" s="593"/>
      <c r="I200" s="560">
        <v>0</v>
      </c>
      <c r="J200" s="593"/>
      <c r="K200" s="562">
        <f>$I$200</f>
        <v>0</v>
      </c>
      <c r="L200" s="587" t="s">
        <v>161</v>
      </c>
      <c r="M200" s="588" t="s">
        <v>161</v>
      </c>
      <c r="N200" s="562">
        <f>$K$200</f>
        <v>0</v>
      </c>
      <c r="O200" s="257">
        <v>75</v>
      </c>
      <c r="P200" s="199"/>
      <c r="Q200" s="199"/>
      <c r="R200" s="199"/>
      <c r="S200" s="199"/>
      <c r="T200" s="199"/>
      <c r="U200" s="199"/>
      <c r="V200" s="199"/>
      <c r="W200" s="199"/>
      <c r="X200" s="199"/>
      <c r="Y200" s="199"/>
      <c r="Z200" s="199"/>
      <c r="AA200" s="199"/>
      <c r="AB200" s="199"/>
      <c r="AC200" s="199"/>
      <c r="AD200" s="199"/>
      <c r="AE200" s="199"/>
      <c r="AF200" s="199"/>
      <c r="AG200" s="199"/>
      <c r="AH200" s="199"/>
      <c r="AI200" s="199"/>
      <c r="AJ200" s="199"/>
      <c r="AK200" s="199"/>
      <c r="AL200" s="199"/>
      <c r="AM200" s="199"/>
      <c r="AN200" s="199"/>
    </row>
    <row r="201" spans="1:40" ht="15.75">
      <c r="A201" s="131" t="s">
        <v>123</v>
      </c>
      <c r="B201" s="618"/>
      <c r="C201" s="618"/>
      <c r="D201" s="598"/>
      <c r="E201" s="598"/>
      <c r="F201" s="598"/>
      <c r="G201" s="598"/>
      <c r="H201" s="598"/>
      <c r="I201" s="560">
        <v>0</v>
      </c>
      <c r="J201" s="598"/>
      <c r="K201" s="562">
        <f>$I$201</f>
        <v>0</v>
      </c>
      <c r="L201" s="587" t="s">
        <v>161</v>
      </c>
      <c r="M201" s="588" t="s">
        <v>161</v>
      </c>
      <c r="N201" s="562">
        <f>$K$201</f>
        <v>0</v>
      </c>
      <c r="O201" s="257">
        <v>76</v>
      </c>
      <c r="P201" s="199"/>
      <c r="Q201" s="199"/>
      <c r="R201" s="199"/>
      <c r="S201" s="199"/>
      <c r="T201" s="199"/>
      <c r="U201" s="199"/>
      <c r="V201" s="199"/>
      <c r="W201" s="199"/>
      <c r="X201" s="199"/>
      <c r="Y201" s="199"/>
      <c r="Z201" s="199"/>
      <c r="AA201" s="199"/>
      <c r="AB201" s="199"/>
      <c r="AC201" s="199"/>
      <c r="AD201" s="199"/>
      <c r="AE201" s="199"/>
      <c r="AF201" s="199"/>
      <c r="AG201" s="199"/>
      <c r="AH201" s="199"/>
      <c r="AI201" s="199"/>
      <c r="AJ201" s="199"/>
      <c r="AK201" s="199"/>
      <c r="AL201" s="199"/>
      <c r="AM201" s="199"/>
      <c r="AN201" s="199"/>
    </row>
    <row r="202" spans="1:40" ht="15.75">
      <c r="A202" s="131"/>
      <c r="B202" s="570"/>
      <c r="C202" s="570"/>
      <c r="D202" s="597"/>
      <c r="E202" s="597"/>
      <c r="F202" s="597"/>
      <c r="G202" s="597"/>
      <c r="H202" s="597"/>
      <c r="I202" s="601"/>
      <c r="J202" s="601"/>
      <c r="K202" s="602"/>
      <c r="L202" s="606"/>
      <c r="M202" s="607"/>
      <c r="N202" s="603"/>
      <c r="O202" s="257">
        <v>77</v>
      </c>
      <c r="P202" s="199"/>
      <c r="Q202" s="199"/>
      <c r="R202" s="199"/>
      <c r="S202" s="199"/>
      <c r="T202" s="199"/>
      <c r="U202" s="199"/>
      <c r="V202" s="199"/>
      <c r="W202" s="199"/>
      <c r="X202" s="199"/>
      <c r="Y202" s="199"/>
      <c r="Z202" s="199"/>
      <c r="AA202" s="199"/>
      <c r="AB202" s="199"/>
      <c r="AC202" s="199"/>
      <c r="AD202" s="199"/>
      <c r="AE202" s="199"/>
      <c r="AF202" s="199"/>
      <c r="AG202" s="199"/>
      <c r="AH202" s="199"/>
      <c r="AI202" s="199"/>
      <c r="AJ202" s="199"/>
      <c r="AK202" s="199"/>
      <c r="AL202" s="199"/>
      <c r="AM202" s="199"/>
      <c r="AN202" s="199"/>
    </row>
    <row r="203" spans="1:40" ht="16.5" thickBot="1">
      <c r="A203" s="127" t="s">
        <v>124</v>
      </c>
      <c r="B203" s="577"/>
      <c r="C203" s="577"/>
      <c r="D203" s="593"/>
      <c r="E203" s="593"/>
      <c r="F203" s="593"/>
      <c r="G203" s="593"/>
      <c r="H203" s="593"/>
      <c r="I203" s="619">
        <f>SUM(I200:I201)</f>
        <v>0</v>
      </c>
      <c r="J203" s="598"/>
      <c r="K203" s="599">
        <f>SUM(K200:K201)</f>
        <v>0</v>
      </c>
      <c r="L203" s="599">
        <f>SUM(L200:L201)</f>
        <v>0</v>
      </c>
      <c r="M203" s="599">
        <f>SUM(M200:M201)</f>
        <v>0</v>
      </c>
      <c r="N203" s="599">
        <f>SUM(N200:N201)</f>
        <v>0</v>
      </c>
      <c r="O203" s="257">
        <v>78</v>
      </c>
      <c r="P203" s="199"/>
      <c r="Q203" s="199"/>
      <c r="R203" s="199"/>
      <c r="S203" s="199"/>
      <c r="T203" s="199"/>
      <c r="U203" s="199"/>
      <c r="V203" s="199"/>
      <c r="W203" s="199"/>
      <c r="X203" s="199"/>
      <c r="Y203" s="199"/>
      <c r="Z203" s="199"/>
      <c r="AA203" s="199"/>
      <c r="AB203" s="199"/>
      <c r="AC203" s="199"/>
      <c r="AD203" s="199"/>
      <c r="AE203" s="199"/>
      <c r="AF203" s="199"/>
      <c r="AG203" s="199"/>
      <c r="AH203" s="199"/>
      <c r="AI203" s="199"/>
      <c r="AJ203" s="199"/>
      <c r="AK203" s="199"/>
      <c r="AL203" s="199"/>
      <c r="AM203" s="199"/>
      <c r="AN203" s="199"/>
    </row>
    <row r="204" spans="1:40" ht="15.75" thickTop="1">
      <c r="A204" s="205"/>
      <c r="B204" s="614"/>
      <c r="C204" s="614"/>
      <c r="D204" s="617"/>
      <c r="E204" s="617"/>
      <c r="F204" s="617"/>
      <c r="G204" s="617"/>
      <c r="H204" s="617"/>
      <c r="I204" s="617"/>
      <c r="J204" s="617"/>
      <c r="K204" s="613"/>
      <c r="L204" s="620"/>
      <c r="M204" s="621"/>
      <c r="N204" s="614"/>
      <c r="O204" s="257">
        <v>79</v>
      </c>
      <c r="P204" s="199"/>
      <c r="Q204" s="199"/>
      <c r="R204" s="199"/>
      <c r="S204" s="199"/>
      <c r="T204" s="199"/>
      <c r="U204" s="199"/>
      <c r="V204" s="199"/>
      <c r="W204" s="199"/>
      <c r="X204" s="199"/>
      <c r="Y204" s="199"/>
      <c r="Z204" s="199"/>
      <c r="AA204" s="199"/>
      <c r="AB204" s="199"/>
      <c r="AC204" s="199"/>
      <c r="AD204" s="199"/>
      <c r="AE204" s="199"/>
      <c r="AF204" s="199"/>
      <c r="AG204" s="199"/>
      <c r="AH204" s="199"/>
      <c r="AI204" s="199"/>
      <c r="AJ204" s="199"/>
      <c r="AK204" s="199"/>
      <c r="AL204" s="199"/>
      <c r="AM204" s="199"/>
      <c r="AN204" s="199"/>
    </row>
    <row r="205" spans="1:40" ht="16.5" thickBot="1">
      <c r="A205" s="923" t="s">
        <v>125</v>
      </c>
      <c r="B205" s="924">
        <f>$B$197+$B$203</f>
        <v>0</v>
      </c>
      <c r="C205" s="924">
        <f>$C$197+$C$203</f>
        <v>0</v>
      </c>
      <c r="D205" s="924">
        <f>$D$197+$D$203</f>
        <v>0</v>
      </c>
      <c r="E205" s="924">
        <f>$E$197+$E$203</f>
        <v>0</v>
      </c>
      <c r="F205" s="924">
        <f>$F$197+$F$203</f>
        <v>0</v>
      </c>
      <c r="G205" s="924">
        <f>$G$197+$G$203</f>
        <v>0</v>
      </c>
      <c r="H205" s="924">
        <f>$H$197+$H$203</f>
        <v>0</v>
      </c>
      <c r="I205" s="924">
        <f>$I$197+$I$203</f>
        <v>0</v>
      </c>
      <c r="J205" s="924">
        <f>$J$197+$J$203</f>
        <v>0</v>
      </c>
      <c r="K205" s="925">
        <f>$K$197+$K$203</f>
        <v>0</v>
      </c>
      <c r="L205" s="926">
        <f>$L$195+$L$203</f>
        <v>0</v>
      </c>
      <c r="M205" s="924">
        <f>$M$195+$M$203</f>
        <v>0</v>
      </c>
      <c r="N205" s="925">
        <f>$N$195+$N$203</f>
        <v>0</v>
      </c>
      <c r="O205" s="257">
        <v>80</v>
      </c>
      <c r="P205" s="199"/>
      <c r="Q205" s="199"/>
      <c r="R205" s="199"/>
      <c r="S205" s="199"/>
      <c r="T205" s="245"/>
      <c r="U205" s="199"/>
      <c r="V205" s="199"/>
      <c r="W205" s="199"/>
      <c r="X205" s="199"/>
      <c r="Y205" s="199"/>
      <c r="Z205" s="199"/>
      <c r="AA205" s="199"/>
      <c r="AB205" s="199"/>
      <c r="AC205" s="199"/>
      <c r="AD205" s="199"/>
      <c r="AE205" s="199"/>
      <c r="AF205" s="199"/>
      <c r="AG205" s="199"/>
      <c r="AH205" s="199"/>
      <c r="AI205" s="199"/>
      <c r="AJ205" s="199"/>
      <c r="AK205" s="199"/>
      <c r="AL205" s="199"/>
      <c r="AM205" s="199"/>
      <c r="AN205" s="199"/>
    </row>
    <row r="206" spans="1:40" ht="16.5" thickTop="1">
      <c r="A206" s="258"/>
      <c r="B206" s="259"/>
      <c r="C206" s="259"/>
      <c r="D206" s="290" t="s">
        <v>141</v>
      </c>
      <c r="E206" s="290"/>
      <c r="F206" s="290" t="s">
        <v>141</v>
      </c>
      <c r="G206" s="290"/>
      <c r="H206" s="290"/>
      <c r="I206" s="290"/>
      <c r="J206" s="290"/>
      <c r="K206" s="290"/>
      <c r="L206" s="290"/>
      <c r="M206" s="290"/>
      <c r="N206" s="290"/>
      <c r="O206" s="199"/>
      <c r="P206" s="199"/>
      <c r="Q206" s="199"/>
      <c r="R206" s="199"/>
      <c r="S206" s="199"/>
      <c r="T206" s="245"/>
      <c r="U206" s="199"/>
      <c r="V206" s="199"/>
      <c r="W206" s="199"/>
      <c r="X206" s="199"/>
      <c r="Y206" s="199"/>
      <c r="Z206" s="199"/>
      <c r="AA206" s="199"/>
      <c r="AB206" s="199"/>
      <c r="AC206" s="199"/>
      <c r="AD206" s="199"/>
      <c r="AE206" s="199"/>
      <c r="AF206" s="199"/>
      <c r="AG206" s="199"/>
      <c r="AH206" s="199"/>
      <c r="AI206" s="199"/>
      <c r="AJ206" s="199"/>
      <c r="AK206" s="199"/>
      <c r="AL206" s="199"/>
      <c r="AM206" s="199"/>
      <c r="AN206" s="199"/>
    </row>
    <row r="207" spans="1:40" ht="18">
      <c r="A207" s="255" t="s">
        <v>67</v>
      </c>
      <c r="B207" s="255" t="s">
        <v>142</v>
      </c>
      <c r="C207" s="255" t="s">
        <v>152</v>
      </c>
      <c r="D207" s="255" t="s">
        <v>160</v>
      </c>
      <c r="E207" s="255" t="s">
        <v>168</v>
      </c>
      <c r="F207" s="255" t="s">
        <v>175</v>
      </c>
      <c r="G207" s="255" t="s">
        <v>178</v>
      </c>
      <c r="H207" s="255" t="s">
        <v>183</v>
      </c>
      <c r="I207" s="255" t="s">
        <v>186</v>
      </c>
      <c r="J207" s="255" t="s">
        <v>190</v>
      </c>
      <c r="K207" s="255" t="s">
        <v>193</v>
      </c>
      <c r="L207" s="255" t="s">
        <v>210</v>
      </c>
      <c r="M207" s="255" t="s">
        <v>220</v>
      </c>
      <c r="N207" s="255" t="s">
        <v>224</v>
      </c>
      <c r="O207" s="264" t="s">
        <v>141</v>
      </c>
      <c r="P207" s="199"/>
      <c r="Q207" s="199"/>
      <c r="R207" s="199"/>
      <c r="S207" s="199"/>
      <c r="T207" s="199"/>
      <c r="U207" s="199"/>
      <c r="V207" s="199"/>
      <c r="W207" s="199"/>
      <c r="X207" s="199"/>
      <c r="Y207" s="199"/>
      <c r="Z207" s="199"/>
      <c r="AA207" s="199"/>
      <c r="AB207" s="199"/>
      <c r="AC207" s="199"/>
      <c r="AD207" s="199"/>
      <c r="AE207" s="199"/>
      <c r="AF207" s="199"/>
      <c r="AG207" s="199"/>
      <c r="AH207" s="199"/>
      <c r="AI207" s="199"/>
      <c r="AJ207" s="199"/>
      <c r="AK207" s="199"/>
      <c r="AL207" s="199"/>
      <c r="AM207" s="199"/>
      <c r="AN207" s="199"/>
    </row>
    <row r="208" spans="1:40" ht="15.75" thickBot="1">
      <c r="A208" s="199"/>
      <c r="B208" s="199"/>
      <c r="C208" s="199"/>
      <c r="D208" s="199"/>
      <c r="E208" s="199"/>
      <c r="F208" s="199"/>
      <c r="G208" s="199"/>
      <c r="H208" s="199"/>
      <c r="I208" s="199"/>
      <c r="J208" s="199"/>
      <c r="K208" s="199"/>
      <c r="L208" s="199"/>
      <c r="M208" s="199"/>
      <c r="N208" s="199"/>
      <c r="O208" s="199"/>
      <c r="P208" s="199"/>
      <c r="Q208" s="199"/>
      <c r="R208" s="199"/>
      <c r="S208" s="199"/>
      <c r="T208" s="199"/>
      <c r="U208" s="199"/>
      <c r="V208" s="199"/>
      <c r="W208" s="199"/>
      <c r="X208" s="199"/>
      <c r="Y208" s="199"/>
      <c r="Z208" s="199"/>
      <c r="AA208" s="199"/>
      <c r="AB208" s="199"/>
      <c r="AC208" s="199"/>
      <c r="AD208" s="199"/>
      <c r="AE208" s="199"/>
      <c r="AF208" s="199"/>
      <c r="AG208" s="199"/>
      <c r="AH208" s="199"/>
      <c r="AI208" s="199"/>
      <c r="AJ208" s="199"/>
      <c r="AK208" s="199"/>
      <c r="AL208" s="199"/>
      <c r="AM208" s="199"/>
      <c r="AN208" s="199"/>
    </row>
    <row r="209" spans="1:40" ht="16.5" thickTop="1">
      <c r="A209" s="211">
        <f>$A$1</f>
        <v>0</v>
      </c>
      <c r="B209" s="265" t="s">
        <v>144</v>
      </c>
      <c r="C209" s="266"/>
      <c r="D209" s="266"/>
      <c r="E209" s="208"/>
      <c r="F209" s="208"/>
      <c r="G209" s="208"/>
      <c r="H209" s="208"/>
      <c r="I209" s="266"/>
      <c r="J209" s="266"/>
      <c r="K209" s="266" t="s">
        <v>141</v>
      </c>
      <c r="L209" s="266"/>
      <c r="M209" s="266"/>
      <c r="N209" s="266"/>
      <c r="O209" s="266"/>
      <c r="P209" s="267" t="s">
        <v>235</v>
      </c>
      <c r="Q209" s="268"/>
      <c r="R209" s="268"/>
      <c r="S209" s="268"/>
      <c r="T209" s="210"/>
      <c r="U209" s="268"/>
      <c r="V209" s="257">
        <v>1</v>
      </c>
      <c r="W209" s="199"/>
      <c r="X209" s="199"/>
      <c r="Y209" s="199"/>
      <c r="Z209" s="199"/>
      <c r="AA209" s="199"/>
      <c r="AB209" s="199"/>
      <c r="AC209" s="199"/>
      <c r="AD209" s="199"/>
      <c r="AE209" s="199"/>
      <c r="AF209" s="199"/>
      <c r="AG209" s="199"/>
      <c r="AH209" s="199"/>
      <c r="AI209" s="199"/>
      <c r="AJ209" s="199"/>
      <c r="AK209" s="199"/>
      <c r="AL209" s="199"/>
      <c r="AM209" s="199"/>
      <c r="AN209" s="199"/>
    </row>
    <row r="210" spans="1:40" ht="15.75">
      <c r="A210" s="213" t="str">
        <f>A2</f>
        <v>Select College Name</v>
      </c>
      <c r="B210" s="269" t="s">
        <v>145</v>
      </c>
      <c r="C210" s="270"/>
      <c r="D210" s="270"/>
      <c r="E210" s="270"/>
      <c r="F210" s="271" t="s">
        <v>176</v>
      </c>
      <c r="G210" s="272"/>
      <c r="H210" s="272"/>
      <c r="I210" s="272"/>
      <c r="J210" s="273"/>
      <c r="K210" s="273"/>
      <c r="L210" s="273"/>
      <c r="M210" s="270"/>
      <c r="N210" s="226" t="s">
        <v>136</v>
      </c>
      <c r="O210" s="226" t="s">
        <v>231</v>
      </c>
      <c r="P210" s="274" t="s">
        <v>236</v>
      </c>
      <c r="Q210" s="275"/>
      <c r="R210" s="275"/>
      <c r="S210" s="228" t="s">
        <v>136</v>
      </c>
      <c r="T210" s="228" t="s">
        <v>136</v>
      </c>
      <c r="U210" s="228" t="s">
        <v>231</v>
      </c>
      <c r="V210" s="257">
        <v>2</v>
      </c>
      <c r="W210" s="199"/>
      <c r="X210" s="199"/>
      <c r="Y210" s="199"/>
      <c r="Z210" s="199"/>
      <c r="AA210" s="199"/>
      <c r="AB210" s="199"/>
      <c r="AC210" s="199"/>
      <c r="AD210" s="199"/>
      <c r="AE210" s="199"/>
      <c r="AF210" s="199"/>
      <c r="AG210" s="199"/>
      <c r="AH210" s="199"/>
      <c r="AI210" s="199"/>
      <c r="AJ210" s="199"/>
      <c r="AK210" s="199"/>
      <c r="AL210" s="199"/>
      <c r="AM210" s="199"/>
      <c r="AN210" s="199"/>
    </row>
    <row r="211" spans="1:40" ht="15.75">
      <c r="A211" s="221" t="str">
        <f>$A$3</f>
        <v>2018-19 COST ANALYSIS</v>
      </c>
      <c r="B211" s="240"/>
      <c r="C211" s="227" t="s">
        <v>153</v>
      </c>
      <c r="D211" s="227" t="s">
        <v>162</v>
      </c>
      <c r="E211" s="227" t="s">
        <v>136</v>
      </c>
      <c r="F211" s="271"/>
      <c r="G211" s="273"/>
      <c r="H211" s="273"/>
      <c r="I211" s="227" t="s">
        <v>187</v>
      </c>
      <c r="J211" s="227" t="s">
        <v>188</v>
      </c>
      <c r="K211" s="227" t="s">
        <v>171</v>
      </c>
      <c r="L211" s="227" t="s">
        <v>215</v>
      </c>
      <c r="M211" s="227" t="s">
        <v>136</v>
      </c>
      <c r="N211" s="231" t="s">
        <v>227</v>
      </c>
      <c r="O211" s="231" t="s">
        <v>229</v>
      </c>
      <c r="P211" s="242"/>
      <c r="Q211" s="229" t="s">
        <v>153</v>
      </c>
      <c r="R211" s="229" t="s">
        <v>136</v>
      </c>
      <c r="S211" s="221" t="s">
        <v>222</v>
      </c>
      <c r="T211" s="221" t="s">
        <v>227</v>
      </c>
      <c r="U211" s="221" t="s">
        <v>229</v>
      </c>
      <c r="V211" s="257">
        <v>3</v>
      </c>
      <c r="W211" s="199"/>
      <c r="X211" s="199"/>
      <c r="Y211" s="199"/>
      <c r="Z211" s="199"/>
      <c r="AA211" s="199"/>
      <c r="AB211" s="199"/>
      <c r="AC211" s="199"/>
      <c r="AD211" s="199"/>
      <c r="AE211" s="199"/>
      <c r="AF211" s="199"/>
      <c r="AG211" s="199"/>
      <c r="AH211" s="199"/>
      <c r="AI211" s="199"/>
      <c r="AJ211" s="199"/>
      <c r="AK211" s="199"/>
      <c r="AL211" s="199"/>
      <c r="AM211" s="199"/>
      <c r="AN211" s="199"/>
    </row>
    <row r="212" spans="1:40" ht="15.75">
      <c r="A212" s="213" t="s">
        <v>0</v>
      </c>
      <c r="B212" s="231"/>
      <c r="C212" s="232" t="s">
        <v>154</v>
      </c>
      <c r="D212" s="232" t="s">
        <v>163</v>
      </c>
      <c r="E212" s="232" t="s">
        <v>169</v>
      </c>
      <c r="F212" s="231"/>
      <c r="G212" s="232" t="s">
        <v>179</v>
      </c>
      <c r="H212" s="232"/>
      <c r="I212" s="232" t="s">
        <v>179</v>
      </c>
      <c r="J212" s="232" t="s">
        <v>179</v>
      </c>
      <c r="K212" s="232" t="s">
        <v>195</v>
      </c>
      <c r="L212" s="232" t="s">
        <v>216</v>
      </c>
      <c r="M212" s="232" t="s">
        <v>222</v>
      </c>
      <c r="N212" s="231" t="s">
        <v>170</v>
      </c>
      <c r="O212" s="231" t="s">
        <v>232</v>
      </c>
      <c r="P212" s="237"/>
      <c r="Q212" s="233" t="s">
        <v>154</v>
      </c>
      <c r="R212" s="233" t="s">
        <v>169</v>
      </c>
      <c r="S212" s="221" t="s">
        <v>219</v>
      </c>
      <c r="T212" s="221" t="s">
        <v>170</v>
      </c>
      <c r="U212" s="221" t="s">
        <v>232</v>
      </c>
      <c r="V212" s="257">
        <v>4</v>
      </c>
      <c r="W212" s="199"/>
      <c r="X212" s="199"/>
      <c r="Y212" s="199"/>
      <c r="Z212" s="199"/>
      <c r="AA212" s="199"/>
      <c r="AB212" s="199"/>
      <c r="AC212" s="199"/>
      <c r="AD212" s="199"/>
      <c r="AE212" s="199"/>
      <c r="AF212" s="199"/>
      <c r="AG212" s="199"/>
      <c r="AH212" s="199"/>
      <c r="AI212" s="199"/>
      <c r="AJ212" s="199"/>
      <c r="AK212" s="199"/>
      <c r="AL212" s="199"/>
      <c r="AM212" s="199"/>
      <c r="AN212" s="199"/>
    </row>
    <row r="213" spans="1:40" ht="16.5" thickBot="1">
      <c r="A213" s="213" t="s">
        <v>323</v>
      </c>
      <c r="B213" s="231" t="s">
        <v>146</v>
      </c>
      <c r="C213" s="232" t="s">
        <v>155</v>
      </c>
      <c r="D213" s="232" t="s">
        <v>155</v>
      </c>
      <c r="E213" s="232" t="s">
        <v>170</v>
      </c>
      <c r="F213" s="231" t="s">
        <v>146</v>
      </c>
      <c r="G213" s="232" t="s">
        <v>155</v>
      </c>
      <c r="H213" s="232"/>
      <c r="I213" s="232" t="s">
        <v>155</v>
      </c>
      <c r="J213" s="232" t="s">
        <v>155</v>
      </c>
      <c r="K213" s="232" t="s">
        <v>155</v>
      </c>
      <c r="L213" s="232" t="s">
        <v>217</v>
      </c>
      <c r="M213" s="232" t="s">
        <v>219</v>
      </c>
      <c r="N213" s="231" t="s">
        <v>146</v>
      </c>
      <c r="O213" s="231" t="s">
        <v>146</v>
      </c>
      <c r="P213" s="221" t="s">
        <v>146</v>
      </c>
      <c r="Q213" s="233" t="s">
        <v>155</v>
      </c>
      <c r="R213" s="233" t="s">
        <v>170</v>
      </c>
      <c r="S213" s="221" t="s">
        <v>146</v>
      </c>
      <c r="T213" s="221" t="s">
        <v>146</v>
      </c>
      <c r="U213" s="221" t="s">
        <v>146</v>
      </c>
      <c r="V213" s="257">
        <v>5</v>
      </c>
      <c r="W213" s="199"/>
      <c r="X213" s="199"/>
      <c r="Y213" s="199"/>
      <c r="Z213" s="199"/>
      <c r="AA213" s="199"/>
      <c r="AB213" s="199"/>
      <c r="AC213" s="199"/>
      <c r="AD213" s="199"/>
      <c r="AE213" s="199"/>
      <c r="AF213" s="199"/>
      <c r="AG213" s="199"/>
      <c r="AH213" s="199"/>
      <c r="AI213" s="199"/>
      <c r="AJ213" s="199"/>
      <c r="AK213" s="199"/>
      <c r="AL213" s="199"/>
      <c r="AM213" s="199"/>
      <c r="AN213" s="199"/>
    </row>
    <row r="214" spans="1:40" ht="16.5" thickTop="1">
      <c r="A214" s="235"/>
      <c r="B214" s="625"/>
      <c r="C214" s="550"/>
      <c r="D214" s="550"/>
      <c r="E214" s="550"/>
      <c r="F214" s="625"/>
      <c r="G214" s="625"/>
      <c r="H214" s="625"/>
      <c r="I214" s="625"/>
      <c r="J214" s="625"/>
      <c r="K214" s="625"/>
      <c r="L214" s="625"/>
      <c r="M214" s="625"/>
      <c r="N214" s="625"/>
      <c r="O214" s="625"/>
      <c r="P214" s="626"/>
      <c r="Q214" s="551"/>
      <c r="R214" s="551"/>
      <c r="S214" s="551"/>
      <c r="T214" s="551"/>
      <c r="U214" s="626"/>
      <c r="V214" s="257">
        <v>6</v>
      </c>
      <c r="W214" s="199"/>
      <c r="X214" s="199"/>
      <c r="Y214" s="199"/>
      <c r="Z214" s="199"/>
      <c r="AA214" s="199"/>
      <c r="AB214" s="199"/>
      <c r="AC214" s="199"/>
      <c r="AD214" s="199"/>
      <c r="AE214" s="199"/>
      <c r="AF214" s="199"/>
      <c r="AG214" s="199"/>
      <c r="AH214" s="199"/>
      <c r="AI214" s="199"/>
      <c r="AJ214" s="199"/>
      <c r="AK214" s="199"/>
      <c r="AL214" s="199"/>
      <c r="AM214" s="199"/>
      <c r="AN214" s="199"/>
    </row>
    <row r="215" spans="1:40" ht="15.75">
      <c r="A215" s="127" t="s">
        <v>282</v>
      </c>
      <c r="B215" s="604"/>
      <c r="C215" s="556"/>
      <c r="D215" s="556"/>
      <c r="E215" s="556"/>
      <c r="F215" s="604"/>
      <c r="G215" s="604"/>
      <c r="H215" s="604"/>
      <c r="I215" s="604"/>
      <c r="J215" s="604"/>
      <c r="K215" s="604"/>
      <c r="L215" s="604"/>
      <c r="M215" s="604"/>
      <c r="N215" s="604"/>
      <c r="O215" s="604"/>
      <c r="P215" s="605"/>
      <c r="Q215" s="557"/>
      <c r="R215" s="557"/>
      <c r="S215" s="557"/>
      <c r="T215" s="557"/>
      <c r="U215" s="605"/>
      <c r="V215" s="257">
        <v>7</v>
      </c>
      <c r="W215" s="199"/>
      <c r="X215" s="199"/>
      <c r="Y215" s="199"/>
      <c r="Z215" s="199"/>
      <c r="AA215" s="199"/>
      <c r="AB215" s="199"/>
      <c r="AC215" s="199"/>
      <c r="AD215" s="199"/>
      <c r="AE215" s="199"/>
      <c r="AF215" s="199"/>
      <c r="AG215" s="199"/>
      <c r="AH215" s="199"/>
      <c r="AI215" s="199"/>
      <c r="AJ215" s="199"/>
      <c r="AK215" s="199"/>
      <c r="AL215" s="199"/>
      <c r="AM215" s="199"/>
      <c r="AN215" s="199"/>
    </row>
    <row r="216" spans="1:40" ht="15.75">
      <c r="A216" s="127" t="s">
        <v>286</v>
      </c>
      <c r="B216" s="604"/>
      <c r="C216" s="556"/>
      <c r="D216" s="556"/>
      <c r="E216" s="556"/>
      <c r="F216" s="576"/>
      <c r="G216" s="576"/>
      <c r="H216" s="576"/>
      <c r="I216" s="576"/>
      <c r="J216" s="576"/>
      <c r="K216" s="576"/>
      <c r="L216" s="576"/>
      <c r="M216" s="604"/>
      <c r="N216" s="604"/>
      <c r="O216" s="576"/>
      <c r="P216" s="605"/>
      <c r="Q216" s="557"/>
      <c r="R216" s="557"/>
      <c r="S216" s="557"/>
      <c r="T216" s="557"/>
      <c r="U216" s="605"/>
      <c r="V216" s="257">
        <v>8</v>
      </c>
      <c r="W216" s="199"/>
      <c r="X216" s="199"/>
      <c r="Y216" s="199"/>
      <c r="Z216" s="199"/>
      <c r="AA216" s="199"/>
      <c r="AB216" s="199"/>
      <c r="AC216" s="199"/>
      <c r="AD216" s="199"/>
      <c r="AE216" s="199"/>
      <c r="AF216" s="199"/>
      <c r="AG216" s="199"/>
      <c r="AH216" s="199"/>
      <c r="AI216" s="199"/>
      <c r="AJ216" s="199"/>
      <c r="AK216" s="199"/>
      <c r="AL216" s="199"/>
      <c r="AM216" s="199"/>
      <c r="AN216" s="199"/>
    </row>
    <row r="217" spans="1:40">
      <c r="A217" s="131" t="s">
        <v>1</v>
      </c>
      <c r="B217" s="561">
        <f>IF($C$449=0,0,+$B$326*C340/$C$449)</f>
        <v>0</v>
      </c>
      <c r="C217" s="561">
        <f t="shared" ref="C217:C240" si="53">IF($C$365=0,0,+$C$242*C340/$C$365)</f>
        <v>0</v>
      </c>
      <c r="D217" s="561">
        <f t="shared" ref="D217:D240" si="54">IF($C$365=0,0,+$D$242*C340/$C$365)</f>
        <v>0</v>
      </c>
      <c r="E217" s="561">
        <f t="shared" ref="E217:E240" si="55">SUM(B217:D217)</f>
        <v>0</v>
      </c>
      <c r="F217" s="561">
        <f>IF($C$449=0,0,+$F$326*C340/$C$449)</f>
        <v>0</v>
      </c>
      <c r="G217" s="561">
        <f t="shared" ref="G217:G240" si="56">IF($C$365=0,0,+$G$242*C340/$C$365)</f>
        <v>0</v>
      </c>
      <c r="H217" s="561"/>
      <c r="I217" s="561">
        <f t="shared" ref="I217:I240" si="57">IF($C$365=0,0,+$I$242*C340/$C$365)</f>
        <v>0</v>
      </c>
      <c r="J217" s="561">
        <f t="shared" ref="J217:J240" si="58">IF($C$365=0,0,+$J$242*C340/$C$365)</f>
        <v>0</v>
      </c>
      <c r="K217" s="561">
        <f t="shared" ref="K217:K240" si="59">IF($C$365=0,0,+$K$242*$C$340/$C$365)</f>
        <v>0</v>
      </c>
      <c r="L217" s="560">
        <v>0</v>
      </c>
      <c r="M217" s="561">
        <f t="shared" ref="M217:M240" si="60">SUM(F217:L217)</f>
        <v>0</v>
      </c>
      <c r="N217" s="561">
        <f>IF($C$449=0,0,+$N$326*C340/$C$449)</f>
        <v>0</v>
      </c>
      <c r="O217" s="561">
        <f>IF($C$449=0,0,+$O$326*C340/$C$449)</f>
        <v>0</v>
      </c>
      <c r="P217" s="560">
        <f>IF($C$449=0,0,+$P$326*C340/$C$449)</f>
        <v>0</v>
      </c>
      <c r="Q217" s="560">
        <f t="shared" ref="Q217:Q240" si="61">IF($C$365=0,0,+$Q$242*C340/$C$365)</f>
        <v>0</v>
      </c>
      <c r="R217" s="560">
        <f t="shared" ref="R217:R240" si="62">SUM(P217:Q217)</f>
        <v>0</v>
      </c>
      <c r="S217" s="560">
        <f>IF($C$449=0,0,+$S$326*C340/$C$449)</f>
        <v>0</v>
      </c>
      <c r="T217" s="560">
        <f>IF($C$449=0,0,+$T$326*C340/$C$449)</f>
        <v>0</v>
      </c>
      <c r="U217" s="560">
        <f>IF($C$449=0,0,+$U$326*C340/$C$449)</f>
        <v>0</v>
      </c>
      <c r="V217" s="257">
        <v>9</v>
      </c>
      <c r="W217" s="199"/>
      <c r="X217" s="199"/>
      <c r="Y217" s="199"/>
      <c r="Z217" s="199"/>
      <c r="AA217" s="199"/>
      <c r="AB217" s="199"/>
      <c r="AC217" s="199"/>
      <c r="AD217" s="199"/>
      <c r="AE217" s="199"/>
      <c r="AF217" s="199"/>
      <c r="AG217" s="199"/>
      <c r="AH217" s="199"/>
      <c r="AI217" s="199"/>
      <c r="AJ217" s="199"/>
      <c r="AK217" s="199"/>
      <c r="AL217" s="199"/>
      <c r="AM217" s="199"/>
      <c r="AN217" s="199"/>
    </row>
    <row r="218" spans="1:40">
      <c r="A218" s="131" t="s">
        <v>2</v>
      </c>
      <c r="B218" s="561">
        <f t="shared" ref="B218:B240" si="63">IF($C$449=0,0,+$B$326*C341/$C$449)</f>
        <v>0</v>
      </c>
      <c r="C218" s="561">
        <f t="shared" si="53"/>
        <v>0</v>
      </c>
      <c r="D218" s="561">
        <f t="shared" si="54"/>
        <v>0</v>
      </c>
      <c r="E218" s="561">
        <f t="shared" si="55"/>
        <v>0</v>
      </c>
      <c r="F218" s="561">
        <f t="shared" ref="F218:F240" si="64">IF($C$449=0,0,+$F$326*C341/$C$449)</f>
        <v>0</v>
      </c>
      <c r="G218" s="561">
        <f t="shared" si="56"/>
        <v>0</v>
      </c>
      <c r="H218" s="561"/>
      <c r="I218" s="561">
        <f t="shared" si="57"/>
        <v>0</v>
      </c>
      <c r="J218" s="561">
        <f t="shared" si="58"/>
        <v>0</v>
      </c>
      <c r="K218" s="561">
        <f t="shared" si="59"/>
        <v>0</v>
      </c>
      <c r="L218" s="560">
        <v>0</v>
      </c>
      <c r="M218" s="561">
        <f t="shared" si="60"/>
        <v>0</v>
      </c>
      <c r="N218" s="561">
        <f t="shared" ref="N218:N240" si="65">IF($C$449=0,0,+$N$326*C341/$C$449)</f>
        <v>0</v>
      </c>
      <c r="O218" s="561">
        <f t="shared" ref="O218:O240" si="66">IF($C$449=0,0,+$O$326*C341/$C$449)</f>
        <v>0</v>
      </c>
      <c r="P218" s="560">
        <f t="shared" ref="P218:P240" si="67">IF($C$449=0,0,+$P$326*C341/$C$449)</f>
        <v>0</v>
      </c>
      <c r="Q218" s="560">
        <f t="shared" si="61"/>
        <v>0</v>
      </c>
      <c r="R218" s="560">
        <f t="shared" si="62"/>
        <v>0</v>
      </c>
      <c r="S218" s="560">
        <f t="shared" ref="S218:S240" si="68">IF($C$449=0,0,+$S$326*C341/$C$449)</f>
        <v>0</v>
      </c>
      <c r="T218" s="560">
        <f t="shared" ref="T218:T240" si="69">IF($C$449=0,0,+$T$326*C341/$C$449)</f>
        <v>0</v>
      </c>
      <c r="U218" s="560">
        <f t="shared" ref="U218:U240" si="70">IF($C$449=0,0,+$U$326*C341/$C$449)</f>
        <v>0</v>
      </c>
      <c r="V218" s="257">
        <v>10</v>
      </c>
      <c r="W218" s="199"/>
      <c r="X218" s="199"/>
      <c r="Y218" s="199"/>
      <c r="Z218" s="199"/>
      <c r="AA218" s="199"/>
      <c r="AB218" s="199"/>
      <c r="AC218" s="199"/>
      <c r="AD218" s="199"/>
      <c r="AE218" s="199"/>
      <c r="AF218" s="199"/>
      <c r="AG218" s="199"/>
      <c r="AH218" s="199"/>
      <c r="AI218" s="199"/>
      <c r="AJ218" s="199"/>
      <c r="AK218" s="199"/>
      <c r="AL218" s="199"/>
      <c r="AM218" s="199"/>
      <c r="AN218" s="199"/>
    </row>
    <row r="219" spans="1:40">
      <c r="A219" s="131" t="s">
        <v>3</v>
      </c>
      <c r="B219" s="561">
        <f t="shared" si="63"/>
        <v>0</v>
      </c>
      <c r="C219" s="561">
        <f t="shared" si="53"/>
        <v>0</v>
      </c>
      <c r="D219" s="561">
        <f t="shared" si="54"/>
        <v>0</v>
      </c>
      <c r="E219" s="561">
        <f t="shared" si="55"/>
        <v>0</v>
      </c>
      <c r="F219" s="561">
        <f t="shared" si="64"/>
        <v>0</v>
      </c>
      <c r="G219" s="561">
        <f t="shared" si="56"/>
        <v>0</v>
      </c>
      <c r="H219" s="561"/>
      <c r="I219" s="561">
        <f t="shared" si="57"/>
        <v>0</v>
      </c>
      <c r="J219" s="561">
        <f t="shared" si="58"/>
        <v>0</v>
      </c>
      <c r="K219" s="561">
        <f t="shared" si="59"/>
        <v>0</v>
      </c>
      <c r="L219" s="560">
        <v>0</v>
      </c>
      <c r="M219" s="561">
        <f t="shared" si="60"/>
        <v>0</v>
      </c>
      <c r="N219" s="561">
        <f t="shared" si="65"/>
        <v>0</v>
      </c>
      <c r="O219" s="561">
        <f t="shared" si="66"/>
        <v>0</v>
      </c>
      <c r="P219" s="560">
        <f t="shared" si="67"/>
        <v>0</v>
      </c>
      <c r="Q219" s="560">
        <f t="shared" si="61"/>
        <v>0</v>
      </c>
      <c r="R219" s="560">
        <f t="shared" si="62"/>
        <v>0</v>
      </c>
      <c r="S219" s="560">
        <f t="shared" si="68"/>
        <v>0</v>
      </c>
      <c r="T219" s="560">
        <f t="shared" si="69"/>
        <v>0</v>
      </c>
      <c r="U219" s="560">
        <f t="shared" si="70"/>
        <v>0</v>
      </c>
      <c r="V219" s="257">
        <v>11</v>
      </c>
      <c r="W219" s="199"/>
      <c r="X219" s="199"/>
      <c r="Y219" s="199"/>
      <c r="Z219" s="199"/>
      <c r="AA219" s="199"/>
      <c r="AB219" s="199"/>
      <c r="AC219" s="199"/>
      <c r="AD219" s="199"/>
      <c r="AE219" s="199"/>
      <c r="AF219" s="199"/>
      <c r="AG219" s="199"/>
      <c r="AH219" s="199"/>
      <c r="AI219" s="199"/>
      <c r="AJ219" s="199"/>
      <c r="AK219" s="199"/>
      <c r="AL219" s="199"/>
      <c r="AM219" s="199"/>
      <c r="AN219" s="199"/>
    </row>
    <row r="220" spans="1:40">
      <c r="A220" s="131" t="s">
        <v>4</v>
      </c>
      <c r="B220" s="561">
        <f t="shared" si="63"/>
        <v>0</v>
      </c>
      <c r="C220" s="561">
        <f t="shared" si="53"/>
        <v>0</v>
      </c>
      <c r="D220" s="561">
        <f t="shared" si="54"/>
        <v>0</v>
      </c>
      <c r="E220" s="561">
        <f t="shared" si="55"/>
        <v>0</v>
      </c>
      <c r="F220" s="561">
        <f t="shared" si="64"/>
        <v>0</v>
      </c>
      <c r="G220" s="561">
        <f t="shared" si="56"/>
        <v>0</v>
      </c>
      <c r="H220" s="561"/>
      <c r="I220" s="561">
        <f t="shared" si="57"/>
        <v>0</v>
      </c>
      <c r="J220" s="561">
        <f t="shared" si="58"/>
        <v>0</v>
      </c>
      <c r="K220" s="561">
        <f t="shared" si="59"/>
        <v>0</v>
      </c>
      <c r="L220" s="560">
        <v>0</v>
      </c>
      <c r="M220" s="561">
        <f t="shared" si="60"/>
        <v>0</v>
      </c>
      <c r="N220" s="561">
        <f t="shared" si="65"/>
        <v>0</v>
      </c>
      <c r="O220" s="561">
        <f t="shared" si="66"/>
        <v>0</v>
      </c>
      <c r="P220" s="560">
        <f t="shared" si="67"/>
        <v>0</v>
      </c>
      <c r="Q220" s="560">
        <f t="shared" si="61"/>
        <v>0</v>
      </c>
      <c r="R220" s="560">
        <f t="shared" si="62"/>
        <v>0</v>
      </c>
      <c r="S220" s="560">
        <f t="shared" si="68"/>
        <v>0</v>
      </c>
      <c r="T220" s="560">
        <f t="shared" si="69"/>
        <v>0</v>
      </c>
      <c r="U220" s="560">
        <f t="shared" si="70"/>
        <v>0</v>
      </c>
      <c r="V220" s="257">
        <v>12</v>
      </c>
      <c r="W220" s="199"/>
      <c r="X220" s="199"/>
      <c r="Y220" s="199"/>
      <c r="Z220" s="199"/>
      <c r="AA220" s="199"/>
      <c r="AB220" s="199"/>
      <c r="AC220" s="199"/>
      <c r="AD220" s="199"/>
      <c r="AE220" s="199"/>
      <c r="AF220" s="199"/>
      <c r="AG220" s="199"/>
      <c r="AH220" s="199"/>
      <c r="AI220" s="199"/>
      <c r="AJ220" s="199"/>
      <c r="AK220" s="199"/>
      <c r="AL220" s="199"/>
      <c r="AM220" s="199"/>
      <c r="AN220" s="199"/>
    </row>
    <row r="221" spans="1:40">
      <c r="A221" s="131" t="s">
        <v>5</v>
      </c>
      <c r="B221" s="561">
        <f t="shared" si="63"/>
        <v>0</v>
      </c>
      <c r="C221" s="561">
        <f t="shared" si="53"/>
        <v>0</v>
      </c>
      <c r="D221" s="561">
        <f t="shared" si="54"/>
        <v>0</v>
      </c>
      <c r="E221" s="561">
        <f t="shared" si="55"/>
        <v>0</v>
      </c>
      <c r="F221" s="561">
        <f t="shared" si="64"/>
        <v>0</v>
      </c>
      <c r="G221" s="561">
        <f t="shared" si="56"/>
        <v>0</v>
      </c>
      <c r="H221" s="561"/>
      <c r="I221" s="561">
        <f t="shared" si="57"/>
        <v>0</v>
      </c>
      <c r="J221" s="561">
        <f t="shared" si="58"/>
        <v>0</v>
      </c>
      <c r="K221" s="561">
        <f t="shared" si="59"/>
        <v>0</v>
      </c>
      <c r="L221" s="560">
        <v>0</v>
      </c>
      <c r="M221" s="561">
        <f t="shared" si="60"/>
        <v>0</v>
      </c>
      <c r="N221" s="561">
        <f t="shared" si="65"/>
        <v>0</v>
      </c>
      <c r="O221" s="561">
        <f t="shared" si="66"/>
        <v>0</v>
      </c>
      <c r="P221" s="560">
        <f t="shared" si="67"/>
        <v>0</v>
      </c>
      <c r="Q221" s="560">
        <f t="shared" si="61"/>
        <v>0</v>
      </c>
      <c r="R221" s="560">
        <f t="shared" si="62"/>
        <v>0</v>
      </c>
      <c r="S221" s="560">
        <f t="shared" si="68"/>
        <v>0</v>
      </c>
      <c r="T221" s="560">
        <f t="shared" si="69"/>
        <v>0</v>
      </c>
      <c r="U221" s="560">
        <f t="shared" si="70"/>
        <v>0</v>
      </c>
      <c r="V221" s="257">
        <v>13</v>
      </c>
      <c r="W221" s="199"/>
      <c r="X221" s="199"/>
      <c r="Y221" s="199"/>
      <c r="Z221" s="199"/>
      <c r="AA221" s="199"/>
      <c r="AB221" s="199"/>
      <c r="AC221" s="199"/>
      <c r="AD221" s="199"/>
      <c r="AE221" s="199"/>
      <c r="AF221" s="199"/>
      <c r="AG221" s="199"/>
      <c r="AH221" s="199"/>
      <c r="AI221" s="199"/>
      <c r="AJ221" s="199"/>
      <c r="AK221" s="199"/>
      <c r="AL221" s="199"/>
      <c r="AM221" s="199"/>
      <c r="AN221" s="199"/>
    </row>
    <row r="222" spans="1:40">
      <c r="A222" s="131" t="s">
        <v>6</v>
      </c>
      <c r="B222" s="561">
        <f t="shared" si="63"/>
        <v>0</v>
      </c>
      <c r="C222" s="561">
        <f t="shared" si="53"/>
        <v>0</v>
      </c>
      <c r="D222" s="561">
        <f t="shared" si="54"/>
        <v>0</v>
      </c>
      <c r="E222" s="561">
        <f t="shared" si="55"/>
        <v>0</v>
      </c>
      <c r="F222" s="561">
        <f t="shared" si="64"/>
        <v>0</v>
      </c>
      <c r="G222" s="561">
        <f t="shared" si="56"/>
        <v>0</v>
      </c>
      <c r="H222" s="561"/>
      <c r="I222" s="561">
        <f t="shared" si="57"/>
        <v>0</v>
      </c>
      <c r="J222" s="561">
        <f t="shared" si="58"/>
        <v>0</v>
      </c>
      <c r="K222" s="561">
        <f t="shared" si="59"/>
        <v>0</v>
      </c>
      <c r="L222" s="560">
        <v>0</v>
      </c>
      <c r="M222" s="561">
        <f t="shared" si="60"/>
        <v>0</v>
      </c>
      <c r="N222" s="561">
        <f t="shared" si="65"/>
        <v>0</v>
      </c>
      <c r="O222" s="561">
        <f t="shared" si="66"/>
        <v>0</v>
      </c>
      <c r="P222" s="560">
        <f t="shared" si="67"/>
        <v>0</v>
      </c>
      <c r="Q222" s="560">
        <f t="shared" si="61"/>
        <v>0</v>
      </c>
      <c r="R222" s="560">
        <f t="shared" si="62"/>
        <v>0</v>
      </c>
      <c r="S222" s="560">
        <f t="shared" si="68"/>
        <v>0</v>
      </c>
      <c r="T222" s="560">
        <f t="shared" si="69"/>
        <v>0</v>
      </c>
      <c r="U222" s="560">
        <f t="shared" si="70"/>
        <v>0</v>
      </c>
      <c r="V222" s="257">
        <v>14</v>
      </c>
      <c r="W222" s="199"/>
      <c r="X222" s="199"/>
      <c r="Y222" s="199"/>
      <c r="Z222" s="199"/>
      <c r="AA222" s="199"/>
      <c r="AB222" s="199"/>
      <c r="AC222" s="199"/>
      <c r="AD222" s="199"/>
      <c r="AE222" s="199"/>
      <c r="AF222" s="199"/>
      <c r="AG222" s="199"/>
      <c r="AH222" s="199"/>
      <c r="AI222" s="199"/>
      <c r="AJ222" s="199"/>
      <c r="AK222" s="199"/>
      <c r="AL222" s="199"/>
      <c r="AM222" s="199"/>
      <c r="AN222" s="199"/>
    </row>
    <row r="223" spans="1:40">
      <c r="A223" s="131" t="s">
        <v>7</v>
      </c>
      <c r="B223" s="561">
        <f t="shared" si="63"/>
        <v>0</v>
      </c>
      <c r="C223" s="561">
        <f t="shared" si="53"/>
        <v>0</v>
      </c>
      <c r="D223" s="561">
        <f t="shared" si="54"/>
        <v>0</v>
      </c>
      <c r="E223" s="561">
        <f t="shared" si="55"/>
        <v>0</v>
      </c>
      <c r="F223" s="561">
        <f t="shared" si="64"/>
        <v>0</v>
      </c>
      <c r="G223" s="561">
        <f t="shared" si="56"/>
        <v>0</v>
      </c>
      <c r="H223" s="561"/>
      <c r="I223" s="561">
        <f t="shared" si="57"/>
        <v>0</v>
      </c>
      <c r="J223" s="561">
        <f t="shared" si="58"/>
        <v>0</v>
      </c>
      <c r="K223" s="561">
        <f t="shared" si="59"/>
        <v>0</v>
      </c>
      <c r="L223" s="560">
        <v>0</v>
      </c>
      <c r="M223" s="561">
        <f t="shared" si="60"/>
        <v>0</v>
      </c>
      <c r="N223" s="561">
        <f t="shared" si="65"/>
        <v>0</v>
      </c>
      <c r="O223" s="561">
        <f t="shared" si="66"/>
        <v>0</v>
      </c>
      <c r="P223" s="560">
        <f t="shared" si="67"/>
        <v>0</v>
      </c>
      <c r="Q223" s="560">
        <f t="shared" si="61"/>
        <v>0</v>
      </c>
      <c r="R223" s="560">
        <f t="shared" si="62"/>
        <v>0</v>
      </c>
      <c r="S223" s="560">
        <f t="shared" si="68"/>
        <v>0</v>
      </c>
      <c r="T223" s="560">
        <f t="shared" si="69"/>
        <v>0</v>
      </c>
      <c r="U223" s="560">
        <f t="shared" si="70"/>
        <v>0</v>
      </c>
      <c r="V223" s="257">
        <v>15</v>
      </c>
      <c r="W223" s="199"/>
      <c r="X223" s="199"/>
      <c r="Y223" s="199"/>
      <c r="Z223" s="199"/>
      <c r="AA223" s="199"/>
      <c r="AB223" s="199"/>
      <c r="AC223" s="199"/>
      <c r="AD223" s="199"/>
      <c r="AE223" s="199"/>
      <c r="AF223" s="199"/>
      <c r="AG223" s="199"/>
      <c r="AH223" s="199"/>
      <c r="AI223" s="199"/>
      <c r="AJ223" s="199"/>
      <c r="AK223" s="199"/>
      <c r="AL223" s="199"/>
      <c r="AM223" s="199"/>
      <c r="AN223" s="199"/>
    </row>
    <row r="224" spans="1:40">
      <c r="A224" s="131" t="s">
        <v>8</v>
      </c>
      <c r="B224" s="561">
        <f t="shared" si="63"/>
        <v>0</v>
      </c>
      <c r="C224" s="561">
        <f t="shared" si="53"/>
        <v>0</v>
      </c>
      <c r="D224" s="561">
        <f t="shared" si="54"/>
        <v>0</v>
      </c>
      <c r="E224" s="561">
        <f t="shared" si="55"/>
        <v>0</v>
      </c>
      <c r="F224" s="561">
        <f t="shared" si="64"/>
        <v>0</v>
      </c>
      <c r="G224" s="561">
        <f t="shared" si="56"/>
        <v>0</v>
      </c>
      <c r="H224" s="561"/>
      <c r="I224" s="561">
        <f t="shared" si="57"/>
        <v>0</v>
      </c>
      <c r="J224" s="561">
        <f t="shared" si="58"/>
        <v>0</v>
      </c>
      <c r="K224" s="561">
        <f t="shared" si="59"/>
        <v>0</v>
      </c>
      <c r="L224" s="560">
        <v>0</v>
      </c>
      <c r="M224" s="561">
        <f t="shared" si="60"/>
        <v>0</v>
      </c>
      <c r="N224" s="561">
        <f t="shared" si="65"/>
        <v>0</v>
      </c>
      <c r="O224" s="561">
        <f t="shared" si="66"/>
        <v>0</v>
      </c>
      <c r="P224" s="560">
        <f t="shared" si="67"/>
        <v>0</v>
      </c>
      <c r="Q224" s="560">
        <f t="shared" si="61"/>
        <v>0</v>
      </c>
      <c r="R224" s="560">
        <f t="shared" si="62"/>
        <v>0</v>
      </c>
      <c r="S224" s="560">
        <f t="shared" si="68"/>
        <v>0</v>
      </c>
      <c r="T224" s="560">
        <f t="shared" si="69"/>
        <v>0</v>
      </c>
      <c r="U224" s="560">
        <f t="shared" si="70"/>
        <v>0</v>
      </c>
      <c r="V224" s="257">
        <v>16</v>
      </c>
      <c r="W224" s="199"/>
      <c r="X224" s="199"/>
      <c r="Y224" s="199"/>
      <c r="Z224" s="199"/>
      <c r="AA224" s="199"/>
      <c r="AB224" s="199"/>
      <c r="AC224" s="199"/>
      <c r="AD224" s="199"/>
      <c r="AE224" s="199"/>
      <c r="AF224" s="199"/>
      <c r="AG224" s="199"/>
      <c r="AH224" s="199"/>
      <c r="AI224" s="199"/>
      <c r="AJ224" s="199"/>
      <c r="AK224" s="199"/>
      <c r="AL224" s="199"/>
      <c r="AM224" s="199"/>
      <c r="AN224" s="199"/>
    </row>
    <row r="225" spans="1:40">
      <c r="A225" s="131" t="s">
        <v>9</v>
      </c>
      <c r="B225" s="561">
        <f t="shared" si="63"/>
        <v>0</v>
      </c>
      <c r="C225" s="561">
        <f t="shared" si="53"/>
        <v>0</v>
      </c>
      <c r="D225" s="561">
        <f t="shared" si="54"/>
        <v>0</v>
      </c>
      <c r="E225" s="561">
        <f t="shared" si="55"/>
        <v>0</v>
      </c>
      <c r="F225" s="561">
        <f t="shared" si="64"/>
        <v>0</v>
      </c>
      <c r="G225" s="561">
        <f t="shared" si="56"/>
        <v>0</v>
      </c>
      <c r="H225" s="561"/>
      <c r="I225" s="561">
        <f t="shared" si="57"/>
        <v>0</v>
      </c>
      <c r="J225" s="561">
        <f t="shared" si="58"/>
        <v>0</v>
      </c>
      <c r="K225" s="561">
        <f t="shared" si="59"/>
        <v>0</v>
      </c>
      <c r="L225" s="560">
        <v>0</v>
      </c>
      <c r="M225" s="561">
        <f t="shared" si="60"/>
        <v>0</v>
      </c>
      <c r="N225" s="561">
        <f t="shared" si="65"/>
        <v>0</v>
      </c>
      <c r="O225" s="561">
        <f t="shared" si="66"/>
        <v>0</v>
      </c>
      <c r="P225" s="560">
        <f t="shared" si="67"/>
        <v>0</v>
      </c>
      <c r="Q225" s="560">
        <f t="shared" si="61"/>
        <v>0</v>
      </c>
      <c r="R225" s="560">
        <f t="shared" si="62"/>
        <v>0</v>
      </c>
      <c r="S225" s="560">
        <f t="shared" si="68"/>
        <v>0</v>
      </c>
      <c r="T225" s="560">
        <f t="shared" si="69"/>
        <v>0</v>
      </c>
      <c r="U225" s="560">
        <f t="shared" si="70"/>
        <v>0</v>
      </c>
      <c r="V225" s="257">
        <v>17</v>
      </c>
      <c r="W225" s="199"/>
      <c r="X225" s="199"/>
      <c r="Y225" s="199"/>
      <c r="Z225" s="199"/>
      <c r="AA225" s="199"/>
      <c r="AB225" s="199"/>
      <c r="AC225" s="199"/>
      <c r="AD225" s="199"/>
      <c r="AE225" s="199"/>
      <c r="AF225" s="199"/>
      <c r="AG225" s="199"/>
      <c r="AH225" s="199"/>
      <c r="AI225" s="199"/>
      <c r="AJ225" s="199"/>
      <c r="AK225" s="199"/>
      <c r="AL225" s="199"/>
      <c r="AM225" s="199"/>
      <c r="AN225" s="199"/>
    </row>
    <row r="226" spans="1:40">
      <c r="A226" s="131" t="s">
        <v>10</v>
      </c>
      <c r="B226" s="561">
        <f t="shared" si="63"/>
        <v>0</v>
      </c>
      <c r="C226" s="561">
        <f t="shared" si="53"/>
        <v>0</v>
      </c>
      <c r="D226" s="561">
        <f t="shared" si="54"/>
        <v>0</v>
      </c>
      <c r="E226" s="561">
        <f t="shared" si="55"/>
        <v>0</v>
      </c>
      <c r="F226" s="561">
        <f t="shared" si="64"/>
        <v>0</v>
      </c>
      <c r="G226" s="561">
        <f t="shared" si="56"/>
        <v>0</v>
      </c>
      <c r="H226" s="561"/>
      <c r="I226" s="561">
        <f t="shared" si="57"/>
        <v>0</v>
      </c>
      <c r="J226" s="561">
        <f t="shared" si="58"/>
        <v>0</v>
      </c>
      <c r="K226" s="561">
        <f t="shared" si="59"/>
        <v>0</v>
      </c>
      <c r="L226" s="560">
        <v>0</v>
      </c>
      <c r="M226" s="561">
        <f t="shared" si="60"/>
        <v>0</v>
      </c>
      <c r="N226" s="561">
        <f t="shared" si="65"/>
        <v>0</v>
      </c>
      <c r="O226" s="561">
        <f t="shared" si="66"/>
        <v>0</v>
      </c>
      <c r="P226" s="560">
        <f t="shared" si="67"/>
        <v>0</v>
      </c>
      <c r="Q226" s="560">
        <f t="shared" si="61"/>
        <v>0</v>
      </c>
      <c r="R226" s="560">
        <f t="shared" si="62"/>
        <v>0</v>
      </c>
      <c r="S226" s="560">
        <f t="shared" si="68"/>
        <v>0</v>
      </c>
      <c r="T226" s="560">
        <f t="shared" si="69"/>
        <v>0</v>
      </c>
      <c r="U226" s="560">
        <f t="shared" si="70"/>
        <v>0</v>
      </c>
      <c r="V226" s="257">
        <v>18</v>
      </c>
      <c r="W226" s="199"/>
      <c r="X226" s="199"/>
      <c r="Y226" s="199"/>
      <c r="Z226" s="199"/>
      <c r="AA226" s="199"/>
      <c r="AB226" s="199"/>
      <c r="AC226" s="199"/>
      <c r="AD226" s="199"/>
      <c r="AE226" s="199"/>
      <c r="AF226" s="199"/>
      <c r="AG226" s="199"/>
      <c r="AH226" s="199"/>
      <c r="AI226" s="199"/>
      <c r="AJ226" s="199"/>
      <c r="AK226" s="199"/>
      <c r="AL226" s="199"/>
      <c r="AM226" s="199"/>
      <c r="AN226" s="199"/>
    </row>
    <row r="227" spans="1:40">
      <c r="A227" s="131" t="s">
        <v>11</v>
      </c>
      <c r="B227" s="561">
        <f t="shared" si="63"/>
        <v>0</v>
      </c>
      <c r="C227" s="561">
        <f t="shared" si="53"/>
        <v>0</v>
      </c>
      <c r="D227" s="561">
        <f t="shared" si="54"/>
        <v>0</v>
      </c>
      <c r="E227" s="561">
        <f t="shared" si="55"/>
        <v>0</v>
      </c>
      <c r="F227" s="561">
        <f t="shared" si="64"/>
        <v>0</v>
      </c>
      <c r="G227" s="561">
        <f t="shared" si="56"/>
        <v>0</v>
      </c>
      <c r="H227" s="561"/>
      <c r="I227" s="561">
        <f t="shared" si="57"/>
        <v>0</v>
      </c>
      <c r="J227" s="561">
        <f t="shared" si="58"/>
        <v>0</v>
      </c>
      <c r="K227" s="561">
        <f t="shared" si="59"/>
        <v>0</v>
      </c>
      <c r="L227" s="560">
        <v>0</v>
      </c>
      <c r="M227" s="561">
        <f t="shared" si="60"/>
        <v>0</v>
      </c>
      <c r="N227" s="561">
        <f t="shared" si="65"/>
        <v>0</v>
      </c>
      <c r="O227" s="561">
        <f t="shared" si="66"/>
        <v>0</v>
      </c>
      <c r="P227" s="560">
        <f t="shared" si="67"/>
        <v>0</v>
      </c>
      <c r="Q227" s="560">
        <f t="shared" si="61"/>
        <v>0</v>
      </c>
      <c r="R227" s="560">
        <f t="shared" si="62"/>
        <v>0</v>
      </c>
      <c r="S227" s="560">
        <f t="shared" si="68"/>
        <v>0</v>
      </c>
      <c r="T227" s="560">
        <f t="shared" si="69"/>
        <v>0</v>
      </c>
      <c r="U227" s="560">
        <f t="shared" si="70"/>
        <v>0</v>
      </c>
      <c r="V227" s="257">
        <v>19</v>
      </c>
      <c r="W227" s="199"/>
      <c r="X227" s="199"/>
      <c r="Y227" s="199"/>
      <c r="Z227" s="199"/>
      <c r="AA227" s="199"/>
      <c r="AB227" s="199"/>
      <c r="AC227" s="199"/>
      <c r="AD227" s="199"/>
      <c r="AE227" s="199"/>
      <c r="AF227" s="199"/>
      <c r="AG227" s="199"/>
      <c r="AH227" s="199"/>
      <c r="AI227" s="199"/>
      <c r="AJ227" s="199"/>
      <c r="AK227" s="199"/>
      <c r="AL227" s="199"/>
      <c r="AM227" s="199"/>
      <c r="AN227" s="199"/>
    </row>
    <row r="228" spans="1:40">
      <c r="A228" s="131" t="s">
        <v>12</v>
      </c>
      <c r="B228" s="561">
        <f t="shared" si="63"/>
        <v>0</v>
      </c>
      <c r="C228" s="561">
        <f t="shared" si="53"/>
        <v>0</v>
      </c>
      <c r="D228" s="561">
        <f t="shared" si="54"/>
        <v>0</v>
      </c>
      <c r="E228" s="561">
        <f t="shared" si="55"/>
        <v>0</v>
      </c>
      <c r="F228" s="561">
        <f t="shared" si="64"/>
        <v>0</v>
      </c>
      <c r="G228" s="561">
        <f t="shared" si="56"/>
        <v>0</v>
      </c>
      <c r="H228" s="561"/>
      <c r="I228" s="561">
        <f t="shared" si="57"/>
        <v>0</v>
      </c>
      <c r="J228" s="561">
        <f t="shared" si="58"/>
        <v>0</v>
      </c>
      <c r="K228" s="561">
        <f t="shared" si="59"/>
        <v>0</v>
      </c>
      <c r="L228" s="560">
        <v>0</v>
      </c>
      <c r="M228" s="561">
        <f t="shared" si="60"/>
        <v>0</v>
      </c>
      <c r="N228" s="561">
        <f t="shared" si="65"/>
        <v>0</v>
      </c>
      <c r="O228" s="561">
        <f t="shared" si="66"/>
        <v>0</v>
      </c>
      <c r="P228" s="560">
        <f t="shared" si="67"/>
        <v>0</v>
      </c>
      <c r="Q228" s="560">
        <f t="shared" si="61"/>
        <v>0</v>
      </c>
      <c r="R228" s="560">
        <f t="shared" si="62"/>
        <v>0</v>
      </c>
      <c r="S228" s="560">
        <f t="shared" si="68"/>
        <v>0</v>
      </c>
      <c r="T228" s="560">
        <f t="shared" si="69"/>
        <v>0</v>
      </c>
      <c r="U228" s="560">
        <f t="shared" si="70"/>
        <v>0</v>
      </c>
      <c r="V228" s="257">
        <v>20</v>
      </c>
      <c r="W228" s="199"/>
      <c r="X228" s="199"/>
      <c r="Y228" s="199"/>
      <c r="Z228" s="199"/>
      <c r="AA228" s="199"/>
      <c r="AB228" s="199"/>
      <c r="AC228" s="199"/>
      <c r="AD228" s="199"/>
      <c r="AE228" s="199"/>
      <c r="AF228" s="199"/>
      <c r="AG228" s="199"/>
      <c r="AH228" s="199"/>
      <c r="AI228" s="199"/>
      <c r="AJ228" s="199"/>
      <c r="AK228" s="199"/>
      <c r="AL228" s="199"/>
      <c r="AM228" s="199"/>
      <c r="AN228" s="199"/>
    </row>
    <row r="229" spans="1:40">
      <c r="A229" s="131" t="s">
        <v>13</v>
      </c>
      <c r="B229" s="561">
        <f t="shared" si="63"/>
        <v>0</v>
      </c>
      <c r="C229" s="561">
        <f t="shared" si="53"/>
        <v>0</v>
      </c>
      <c r="D229" s="561">
        <f t="shared" si="54"/>
        <v>0</v>
      </c>
      <c r="E229" s="561">
        <f t="shared" si="55"/>
        <v>0</v>
      </c>
      <c r="F229" s="561">
        <f t="shared" si="64"/>
        <v>0</v>
      </c>
      <c r="G229" s="561">
        <f t="shared" si="56"/>
        <v>0</v>
      </c>
      <c r="H229" s="561"/>
      <c r="I229" s="561">
        <f t="shared" si="57"/>
        <v>0</v>
      </c>
      <c r="J229" s="561">
        <f t="shared" si="58"/>
        <v>0</v>
      </c>
      <c r="K229" s="561">
        <f t="shared" si="59"/>
        <v>0</v>
      </c>
      <c r="L229" s="560">
        <v>0</v>
      </c>
      <c r="M229" s="561">
        <f t="shared" si="60"/>
        <v>0</v>
      </c>
      <c r="N229" s="561">
        <f t="shared" si="65"/>
        <v>0</v>
      </c>
      <c r="O229" s="561">
        <f t="shared" si="66"/>
        <v>0</v>
      </c>
      <c r="P229" s="560">
        <f t="shared" si="67"/>
        <v>0</v>
      </c>
      <c r="Q229" s="560">
        <f t="shared" si="61"/>
        <v>0</v>
      </c>
      <c r="R229" s="560">
        <f t="shared" si="62"/>
        <v>0</v>
      </c>
      <c r="S229" s="560">
        <f t="shared" si="68"/>
        <v>0</v>
      </c>
      <c r="T229" s="560">
        <f t="shared" si="69"/>
        <v>0</v>
      </c>
      <c r="U229" s="560">
        <f t="shared" si="70"/>
        <v>0</v>
      </c>
      <c r="V229" s="257">
        <v>21</v>
      </c>
      <c r="W229" s="199"/>
      <c r="X229" s="199"/>
      <c r="Y229" s="199"/>
      <c r="Z229" s="199"/>
      <c r="AA229" s="199"/>
      <c r="AB229" s="199"/>
      <c r="AC229" s="199"/>
      <c r="AD229" s="199"/>
      <c r="AE229" s="199"/>
      <c r="AF229" s="199"/>
      <c r="AG229" s="199"/>
      <c r="AH229" s="199"/>
      <c r="AI229" s="199"/>
      <c r="AJ229" s="199"/>
      <c r="AK229" s="199"/>
      <c r="AL229" s="199"/>
      <c r="AM229" s="199"/>
      <c r="AN229" s="199"/>
    </row>
    <row r="230" spans="1:40">
      <c r="A230" s="131" t="s">
        <v>14</v>
      </c>
      <c r="B230" s="561">
        <f t="shared" si="63"/>
        <v>0</v>
      </c>
      <c r="C230" s="561">
        <f t="shared" si="53"/>
        <v>0</v>
      </c>
      <c r="D230" s="561">
        <f t="shared" si="54"/>
        <v>0</v>
      </c>
      <c r="E230" s="561">
        <f t="shared" si="55"/>
        <v>0</v>
      </c>
      <c r="F230" s="561">
        <f t="shared" si="64"/>
        <v>0</v>
      </c>
      <c r="G230" s="561">
        <f t="shared" si="56"/>
        <v>0</v>
      </c>
      <c r="H230" s="561"/>
      <c r="I230" s="561">
        <f t="shared" si="57"/>
        <v>0</v>
      </c>
      <c r="J230" s="561">
        <f t="shared" si="58"/>
        <v>0</v>
      </c>
      <c r="K230" s="561">
        <f t="shared" si="59"/>
        <v>0</v>
      </c>
      <c r="L230" s="560">
        <v>0</v>
      </c>
      <c r="M230" s="561">
        <f t="shared" si="60"/>
        <v>0</v>
      </c>
      <c r="N230" s="561">
        <f t="shared" si="65"/>
        <v>0</v>
      </c>
      <c r="O230" s="561">
        <f t="shared" si="66"/>
        <v>0</v>
      </c>
      <c r="P230" s="560">
        <f t="shared" si="67"/>
        <v>0</v>
      </c>
      <c r="Q230" s="560">
        <f t="shared" si="61"/>
        <v>0</v>
      </c>
      <c r="R230" s="560">
        <f t="shared" si="62"/>
        <v>0</v>
      </c>
      <c r="S230" s="560">
        <f t="shared" si="68"/>
        <v>0</v>
      </c>
      <c r="T230" s="560">
        <f t="shared" si="69"/>
        <v>0</v>
      </c>
      <c r="U230" s="560">
        <f t="shared" si="70"/>
        <v>0</v>
      </c>
      <c r="V230" s="257">
        <v>22</v>
      </c>
      <c r="W230" s="199"/>
      <c r="X230" s="199"/>
      <c r="Y230" s="199"/>
      <c r="Z230" s="199"/>
      <c r="AA230" s="199"/>
      <c r="AB230" s="199"/>
      <c r="AC230" s="199"/>
      <c r="AD230" s="199"/>
      <c r="AE230" s="199"/>
      <c r="AF230" s="199"/>
      <c r="AG230" s="199"/>
      <c r="AH230" s="199"/>
      <c r="AI230" s="199"/>
      <c r="AJ230" s="199"/>
      <c r="AK230" s="199"/>
      <c r="AL230" s="199"/>
      <c r="AM230" s="199"/>
      <c r="AN230" s="199"/>
    </row>
    <row r="231" spans="1:40">
      <c r="A231" s="131" t="s">
        <v>15</v>
      </c>
      <c r="B231" s="561">
        <f t="shared" si="63"/>
        <v>0</v>
      </c>
      <c r="C231" s="561">
        <f t="shared" si="53"/>
        <v>0</v>
      </c>
      <c r="D231" s="561">
        <f t="shared" si="54"/>
        <v>0</v>
      </c>
      <c r="E231" s="561">
        <f t="shared" si="55"/>
        <v>0</v>
      </c>
      <c r="F231" s="561">
        <f t="shared" si="64"/>
        <v>0</v>
      </c>
      <c r="G231" s="561">
        <f t="shared" si="56"/>
        <v>0</v>
      </c>
      <c r="H231" s="561"/>
      <c r="I231" s="561">
        <f t="shared" si="57"/>
        <v>0</v>
      </c>
      <c r="J231" s="561">
        <f t="shared" si="58"/>
        <v>0</v>
      </c>
      <c r="K231" s="561">
        <f t="shared" si="59"/>
        <v>0</v>
      </c>
      <c r="L231" s="560">
        <v>0</v>
      </c>
      <c r="M231" s="561">
        <f t="shared" si="60"/>
        <v>0</v>
      </c>
      <c r="N231" s="561">
        <f t="shared" si="65"/>
        <v>0</v>
      </c>
      <c r="O231" s="561">
        <f t="shared" si="66"/>
        <v>0</v>
      </c>
      <c r="P231" s="560">
        <f t="shared" si="67"/>
        <v>0</v>
      </c>
      <c r="Q231" s="560">
        <f t="shared" si="61"/>
        <v>0</v>
      </c>
      <c r="R231" s="560">
        <f t="shared" si="62"/>
        <v>0</v>
      </c>
      <c r="S231" s="560">
        <f t="shared" si="68"/>
        <v>0</v>
      </c>
      <c r="T231" s="560">
        <f t="shared" si="69"/>
        <v>0</v>
      </c>
      <c r="U231" s="560">
        <f t="shared" si="70"/>
        <v>0</v>
      </c>
      <c r="V231" s="257">
        <v>23</v>
      </c>
      <c r="W231" s="199"/>
      <c r="X231" s="199"/>
      <c r="Y231" s="199"/>
      <c r="Z231" s="199"/>
      <c r="AA231" s="199"/>
      <c r="AB231" s="199"/>
      <c r="AC231" s="199"/>
      <c r="AD231" s="199"/>
      <c r="AE231" s="199"/>
      <c r="AF231" s="199"/>
      <c r="AG231" s="199"/>
      <c r="AH231" s="199"/>
      <c r="AI231" s="199"/>
      <c r="AJ231" s="199"/>
      <c r="AK231" s="199"/>
      <c r="AL231" s="199"/>
      <c r="AM231" s="199"/>
      <c r="AN231" s="199"/>
    </row>
    <row r="232" spans="1:40">
      <c r="A232" s="131" t="s">
        <v>16</v>
      </c>
      <c r="B232" s="561">
        <f t="shared" si="63"/>
        <v>0</v>
      </c>
      <c r="C232" s="561">
        <f t="shared" si="53"/>
        <v>0</v>
      </c>
      <c r="D232" s="561">
        <f t="shared" si="54"/>
        <v>0</v>
      </c>
      <c r="E232" s="561">
        <f t="shared" si="55"/>
        <v>0</v>
      </c>
      <c r="F232" s="561">
        <f t="shared" si="64"/>
        <v>0</v>
      </c>
      <c r="G232" s="561">
        <f t="shared" si="56"/>
        <v>0</v>
      </c>
      <c r="H232" s="561"/>
      <c r="I232" s="561">
        <f t="shared" si="57"/>
        <v>0</v>
      </c>
      <c r="J232" s="561">
        <f t="shared" si="58"/>
        <v>0</v>
      </c>
      <c r="K232" s="561">
        <f t="shared" si="59"/>
        <v>0</v>
      </c>
      <c r="L232" s="560">
        <v>0</v>
      </c>
      <c r="M232" s="561">
        <f t="shared" si="60"/>
        <v>0</v>
      </c>
      <c r="N232" s="561">
        <f t="shared" si="65"/>
        <v>0</v>
      </c>
      <c r="O232" s="561">
        <f t="shared" si="66"/>
        <v>0</v>
      </c>
      <c r="P232" s="560">
        <f t="shared" si="67"/>
        <v>0</v>
      </c>
      <c r="Q232" s="560">
        <f t="shared" si="61"/>
        <v>0</v>
      </c>
      <c r="R232" s="560">
        <f t="shared" si="62"/>
        <v>0</v>
      </c>
      <c r="S232" s="560">
        <f t="shared" si="68"/>
        <v>0</v>
      </c>
      <c r="T232" s="560">
        <f t="shared" si="69"/>
        <v>0</v>
      </c>
      <c r="U232" s="560">
        <f t="shared" si="70"/>
        <v>0</v>
      </c>
      <c r="V232" s="257">
        <v>24</v>
      </c>
      <c r="W232" s="199"/>
      <c r="X232" s="199"/>
      <c r="Y232" s="199"/>
      <c r="Z232" s="199"/>
      <c r="AA232" s="199"/>
      <c r="AB232" s="199"/>
      <c r="AC232" s="199"/>
      <c r="AD232" s="199"/>
      <c r="AE232" s="199"/>
      <c r="AF232" s="199"/>
      <c r="AG232" s="199"/>
      <c r="AH232" s="199"/>
      <c r="AI232" s="199"/>
      <c r="AJ232" s="199"/>
      <c r="AK232" s="199"/>
      <c r="AL232" s="199"/>
      <c r="AM232" s="199"/>
      <c r="AN232" s="199"/>
    </row>
    <row r="233" spans="1:40">
      <c r="A233" s="131" t="s">
        <v>17</v>
      </c>
      <c r="B233" s="561">
        <f t="shared" si="63"/>
        <v>0</v>
      </c>
      <c r="C233" s="561">
        <f t="shared" si="53"/>
        <v>0</v>
      </c>
      <c r="D233" s="561">
        <f t="shared" si="54"/>
        <v>0</v>
      </c>
      <c r="E233" s="561">
        <f t="shared" si="55"/>
        <v>0</v>
      </c>
      <c r="F233" s="561">
        <f t="shared" si="64"/>
        <v>0</v>
      </c>
      <c r="G233" s="561">
        <f t="shared" si="56"/>
        <v>0</v>
      </c>
      <c r="H233" s="561"/>
      <c r="I233" s="561">
        <f t="shared" si="57"/>
        <v>0</v>
      </c>
      <c r="J233" s="561">
        <f t="shared" si="58"/>
        <v>0</v>
      </c>
      <c r="K233" s="561">
        <f t="shared" si="59"/>
        <v>0</v>
      </c>
      <c r="L233" s="560">
        <v>0</v>
      </c>
      <c r="M233" s="561">
        <f t="shared" si="60"/>
        <v>0</v>
      </c>
      <c r="N233" s="561">
        <f t="shared" si="65"/>
        <v>0</v>
      </c>
      <c r="O233" s="561">
        <f t="shared" si="66"/>
        <v>0</v>
      </c>
      <c r="P233" s="560">
        <f t="shared" si="67"/>
        <v>0</v>
      </c>
      <c r="Q233" s="560">
        <f t="shared" si="61"/>
        <v>0</v>
      </c>
      <c r="R233" s="560">
        <f t="shared" si="62"/>
        <v>0</v>
      </c>
      <c r="S233" s="560">
        <f t="shared" si="68"/>
        <v>0</v>
      </c>
      <c r="T233" s="560">
        <f t="shared" si="69"/>
        <v>0</v>
      </c>
      <c r="U233" s="560">
        <f t="shared" si="70"/>
        <v>0</v>
      </c>
      <c r="V233" s="257">
        <v>25</v>
      </c>
      <c r="W233" s="199"/>
      <c r="X233" s="199"/>
      <c r="Y233" s="199"/>
      <c r="Z233" s="199"/>
      <c r="AA233" s="199"/>
      <c r="AB233" s="199"/>
      <c r="AC233" s="199"/>
      <c r="AD233" s="199"/>
      <c r="AE233" s="199"/>
      <c r="AF233" s="199"/>
      <c r="AG233" s="199"/>
      <c r="AH233" s="199"/>
      <c r="AI233" s="199"/>
      <c r="AJ233" s="199"/>
      <c r="AK233" s="199"/>
      <c r="AL233" s="199"/>
      <c r="AM233" s="199"/>
      <c r="AN233" s="199"/>
    </row>
    <row r="234" spans="1:40">
      <c r="A234" s="131" t="s">
        <v>18</v>
      </c>
      <c r="B234" s="561">
        <f t="shared" si="63"/>
        <v>0</v>
      </c>
      <c r="C234" s="561">
        <f t="shared" si="53"/>
        <v>0</v>
      </c>
      <c r="D234" s="561">
        <f t="shared" si="54"/>
        <v>0</v>
      </c>
      <c r="E234" s="561">
        <f t="shared" si="55"/>
        <v>0</v>
      </c>
      <c r="F234" s="561">
        <f t="shared" si="64"/>
        <v>0</v>
      </c>
      <c r="G234" s="561">
        <f t="shared" si="56"/>
        <v>0</v>
      </c>
      <c r="H234" s="561"/>
      <c r="I234" s="561">
        <f t="shared" si="57"/>
        <v>0</v>
      </c>
      <c r="J234" s="561">
        <f t="shared" si="58"/>
        <v>0</v>
      </c>
      <c r="K234" s="561">
        <f t="shared" si="59"/>
        <v>0</v>
      </c>
      <c r="L234" s="560">
        <v>0</v>
      </c>
      <c r="M234" s="561">
        <f t="shared" si="60"/>
        <v>0</v>
      </c>
      <c r="N234" s="561">
        <f t="shared" si="65"/>
        <v>0</v>
      </c>
      <c r="O234" s="561">
        <f t="shared" si="66"/>
        <v>0</v>
      </c>
      <c r="P234" s="560">
        <f t="shared" si="67"/>
        <v>0</v>
      </c>
      <c r="Q234" s="560">
        <f t="shared" si="61"/>
        <v>0</v>
      </c>
      <c r="R234" s="560">
        <f t="shared" si="62"/>
        <v>0</v>
      </c>
      <c r="S234" s="560">
        <f t="shared" si="68"/>
        <v>0</v>
      </c>
      <c r="T234" s="560">
        <f t="shared" si="69"/>
        <v>0</v>
      </c>
      <c r="U234" s="560">
        <f t="shared" si="70"/>
        <v>0</v>
      </c>
      <c r="V234" s="257">
        <v>26</v>
      </c>
      <c r="W234" s="199"/>
      <c r="X234" s="199"/>
      <c r="Y234" s="199"/>
      <c r="Z234" s="199"/>
      <c r="AA234" s="199"/>
      <c r="AB234" s="199"/>
      <c r="AC234" s="199"/>
      <c r="AD234" s="199"/>
      <c r="AE234" s="199"/>
      <c r="AF234" s="199"/>
      <c r="AG234" s="199"/>
      <c r="AH234" s="199"/>
      <c r="AI234" s="199"/>
      <c r="AJ234" s="199"/>
      <c r="AK234" s="199"/>
      <c r="AL234" s="199"/>
      <c r="AM234" s="199"/>
      <c r="AN234" s="199"/>
    </row>
    <row r="235" spans="1:40">
      <c r="A235" s="131" t="s">
        <v>19</v>
      </c>
      <c r="B235" s="561">
        <f t="shared" si="63"/>
        <v>0</v>
      </c>
      <c r="C235" s="561">
        <f t="shared" si="53"/>
        <v>0</v>
      </c>
      <c r="D235" s="561">
        <f t="shared" si="54"/>
        <v>0</v>
      </c>
      <c r="E235" s="561">
        <f t="shared" si="55"/>
        <v>0</v>
      </c>
      <c r="F235" s="561">
        <f t="shared" si="64"/>
        <v>0</v>
      </c>
      <c r="G235" s="561">
        <f t="shared" si="56"/>
        <v>0</v>
      </c>
      <c r="H235" s="561"/>
      <c r="I235" s="561">
        <f t="shared" si="57"/>
        <v>0</v>
      </c>
      <c r="J235" s="561">
        <f t="shared" si="58"/>
        <v>0</v>
      </c>
      <c r="K235" s="561">
        <f t="shared" si="59"/>
        <v>0</v>
      </c>
      <c r="L235" s="560">
        <v>0</v>
      </c>
      <c r="M235" s="561">
        <f t="shared" si="60"/>
        <v>0</v>
      </c>
      <c r="N235" s="561">
        <f t="shared" si="65"/>
        <v>0</v>
      </c>
      <c r="O235" s="561">
        <f t="shared" si="66"/>
        <v>0</v>
      </c>
      <c r="P235" s="560">
        <f t="shared" si="67"/>
        <v>0</v>
      </c>
      <c r="Q235" s="560">
        <f t="shared" si="61"/>
        <v>0</v>
      </c>
      <c r="R235" s="560">
        <f t="shared" si="62"/>
        <v>0</v>
      </c>
      <c r="S235" s="560">
        <f t="shared" si="68"/>
        <v>0</v>
      </c>
      <c r="T235" s="560">
        <f t="shared" si="69"/>
        <v>0</v>
      </c>
      <c r="U235" s="560">
        <f t="shared" si="70"/>
        <v>0</v>
      </c>
      <c r="V235" s="257">
        <v>27</v>
      </c>
      <c r="W235" s="199"/>
      <c r="X235" s="199"/>
      <c r="Y235" s="199"/>
      <c r="Z235" s="199"/>
      <c r="AA235" s="199"/>
      <c r="AB235" s="199"/>
      <c r="AC235" s="199"/>
      <c r="AD235" s="199"/>
      <c r="AE235" s="199"/>
      <c r="AF235" s="199"/>
      <c r="AG235" s="199"/>
      <c r="AH235" s="199"/>
      <c r="AI235" s="199"/>
      <c r="AJ235" s="199"/>
      <c r="AK235" s="199"/>
      <c r="AL235" s="199"/>
      <c r="AM235" s="199"/>
      <c r="AN235" s="199"/>
    </row>
    <row r="236" spans="1:40">
      <c r="A236" s="131" t="s">
        <v>20</v>
      </c>
      <c r="B236" s="561">
        <f t="shared" si="63"/>
        <v>0</v>
      </c>
      <c r="C236" s="561">
        <f t="shared" si="53"/>
        <v>0</v>
      </c>
      <c r="D236" s="561">
        <f t="shared" si="54"/>
        <v>0</v>
      </c>
      <c r="E236" s="561">
        <f t="shared" si="55"/>
        <v>0</v>
      </c>
      <c r="F236" s="561">
        <f t="shared" si="64"/>
        <v>0</v>
      </c>
      <c r="G236" s="561">
        <f t="shared" si="56"/>
        <v>0</v>
      </c>
      <c r="H236" s="561"/>
      <c r="I236" s="561">
        <f t="shared" si="57"/>
        <v>0</v>
      </c>
      <c r="J236" s="561">
        <f t="shared" si="58"/>
        <v>0</v>
      </c>
      <c r="K236" s="561">
        <f t="shared" si="59"/>
        <v>0</v>
      </c>
      <c r="L236" s="560">
        <v>0</v>
      </c>
      <c r="M236" s="561">
        <f t="shared" si="60"/>
        <v>0</v>
      </c>
      <c r="N236" s="561">
        <f t="shared" si="65"/>
        <v>0</v>
      </c>
      <c r="O236" s="561">
        <f t="shared" si="66"/>
        <v>0</v>
      </c>
      <c r="P236" s="560">
        <f t="shared" si="67"/>
        <v>0</v>
      </c>
      <c r="Q236" s="560">
        <f t="shared" si="61"/>
        <v>0</v>
      </c>
      <c r="R236" s="560">
        <f t="shared" si="62"/>
        <v>0</v>
      </c>
      <c r="S236" s="560">
        <f t="shared" si="68"/>
        <v>0</v>
      </c>
      <c r="T236" s="560">
        <f t="shared" si="69"/>
        <v>0</v>
      </c>
      <c r="U236" s="560">
        <f t="shared" si="70"/>
        <v>0</v>
      </c>
      <c r="V236" s="257">
        <v>28</v>
      </c>
      <c r="W236" s="199"/>
      <c r="X236" s="199"/>
      <c r="Y236" s="199"/>
      <c r="Z236" s="199"/>
      <c r="AA236" s="199"/>
      <c r="AB236" s="199"/>
      <c r="AC236" s="199"/>
      <c r="AD236" s="199"/>
      <c r="AE236" s="199"/>
      <c r="AF236" s="199"/>
      <c r="AG236" s="199"/>
      <c r="AH236" s="199"/>
      <c r="AI236" s="199"/>
      <c r="AJ236" s="199"/>
      <c r="AK236" s="199"/>
      <c r="AL236" s="199"/>
      <c r="AM236" s="199"/>
      <c r="AN236" s="199"/>
    </row>
    <row r="237" spans="1:40">
      <c r="A237" s="131" t="s">
        <v>21</v>
      </c>
      <c r="B237" s="561">
        <f t="shared" si="63"/>
        <v>0</v>
      </c>
      <c r="C237" s="561">
        <f t="shared" si="53"/>
        <v>0</v>
      </c>
      <c r="D237" s="561">
        <f t="shared" si="54"/>
        <v>0</v>
      </c>
      <c r="E237" s="561">
        <f t="shared" si="55"/>
        <v>0</v>
      </c>
      <c r="F237" s="561">
        <f t="shared" si="64"/>
        <v>0</v>
      </c>
      <c r="G237" s="561">
        <f t="shared" si="56"/>
        <v>0</v>
      </c>
      <c r="H237" s="561"/>
      <c r="I237" s="561">
        <f t="shared" si="57"/>
        <v>0</v>
      </c>
      <c r="J237" s="561">
        <f t="shared" si="58"/>
        <v>0</v>
      </c>
      <c r="K237" s="561">
        <f t="shared" si="59"/>
        <v>0</v>
      </c>
      <c r="L237" s="560">
        <v>0</v>
      </c>
      <c r="M237" s="561">
        <f t="shared" si="60"/>
        <v>0</v>
      </c>
      <c r="N237" s="561">
        <f t="shared" si="65"/>
        <v>0</v>
      </c>
      <c r="O237" s="561">
        <f t="shared" si="66"/>
        <v>0</v>
      </c>
      <c r="P237" s="560">
        <f t="shared" si="67"/>
        <v>0</v>
      </c>
      <c r="Q237" s="560">
        <f t="shared" si="61"/>
        <v>0</v>
      </c>
      <c r="R237" s="560">
        <f t="shared" si="62"/>
        <v>0</v>
      </c>
      <c r="S237" s="560">
        <f t="shared" si="68"/>
        <v>0</v>
      </c>
      <c r="T237" s="560">
        <f t="shared" si="69"/>
        <v>0</v>
      </c>
      <c r="U237" s="560">
        <f t="shared" si="70"/>
        <v>0</v>
      </c>
      <c r="V237" s="257">
        <v>29</v>
      </c>
      <c r="W237" s="199"/>
      <c r="X237" s="199"/>
      <c r="Y237" s="199"/>
      <c r="Z237" s="199"/>
      <c r="AA237" s="199"/>
      <c r="AB237" s="199"/>
      <c r="AC237" s="199"/>
      <c r="AD237" s="199"/>
      <c r="AE237" s="199"/>
      <c r="AF237" s="199"/>
      <c r="AG237" s="199"/>
      <c r="AH237" s="199"/>
      <c r="AI237" s="199"/>
      <c r="AJ237" s="199"/>
      <c r="AK237" s="199"/>
      <c r="AL237" s="199"/>
      <c r="AM237" s="199"/>
      <c r="AN237" s="199"/>
    </row>
    <row r="238" spans="1:40">
      <c r="A238" s="131" t="s">
        <v>22</v>
      </c>
      <c r="B238" s="561">
        <f t="shared" si="63"/>
        <v>0</v>
      </c>
      <c r="C238" s="561">
        <f t="shared" si="53"/>
        <v>0</v>
      </c>
      <c r="D238" s="561">
        <f t="shared" si="54"/>
        <v>0</v>
      </c>
      <c r="E238" s="561">
        <f t="shared" si="55"/>
        <v>0</v>
      </c>
      <c r="F238" s="561">
        <f t="shared" si="64"/>
        <v>0</v>
      </c>
      <c r="G238" s="561">
        <f t="shared" si="56"/>
        <v>0</v>
      </c>
      <c r="H238" s="561"/>
      <c r="I238" s="561">
        <f t="shared" si="57"/>
        <v>0</v>
      </c>
      <c r="J238" s="561">
        <f t="shared" si="58"/>
        <v>0</v>
      </c>
      <c r="K238" s="561">
        <f t="shared" si="59"/>
        <v>0</v>
      </c>
      <c r="L238" s="560">
        <v>0</v>
      </c>
      <c r="M238" s="561">
        <f t="shared" si="60"/>
        <v>0</v>
      </c>
      <c r="N238" s="561">
        <f t="shared" si="65"/>
        <v>0</v>
      </c>
      <c r="O238" s="561">
        <f t="shared" si="66"/>
        <v>0</v>
      </c>
      <c r="P238" s="560">
        <f t="shared" si="67"/>
        <v>0</v>
      </c>
      <c r="Q238" s="560">
        <f t="shared" si="61"/>
        <v>0</v>
      </c>
      <c r="R238" s="560">
        <f t="shared" si="62"/>
        <v>0</v>
      </c>
      <c r="S238" s="560">
        <f t="shared" si="68"/>
        <v>0</v>
      </c>
      <c r="T238" s="560">
        <f t="shared" si="69"/>
        <v>0</v>
      </c>
      <c r="U238" s="560">
        <f t="shared" si="70"/>
        <v>0</v>
      </c>
      <c r="V238" s="257">
        <v>30</v>
      </c>
      <c r="W238" s="199"/>
      <c r="X238" s="199"/>
      <c r="Y238" s="199"/>
      <c r="Z238" s="199"/>
      <c r="AA238" s="199"/>
      <c r="AB238" s="199"/>
      <c r="AC238" s="199"/>
      <c r="AD238" s="199"/>
      <c r="AE238" s="199"/>
      <c r="AF238" s="199"/>
      <c r="AG238" s="199"/>
      <c r="AH238" s="199"/>
      <c r="AI238" s="199"/>
      <c r="AJ238" s="199"/>
      <c r="AK238" s="199"/>
      <c r="AL238" s="199"/>
      <c r="AM238" s="199"/>
      <c r="AN238" s="199"/>
    </row>
    <row r="239" spans="1:40">
      <c r="A239" s="131" t="s">
        <v>23</v>
      </c>
      <c r="B239" s="561">
        <f t="shared" si="63"/>
        <v>0</v>
      </c>
      <c r="C239" s="561">
        <f t="shared" si="53"/>
        <v>0</v>
      </c>
      <c r="D239" s="561">
        <f t="shared" si="54"/>
        <v>0</v>
      </c>
      <c r="E239" s="561">
        <f t="shared" si="55"/>
        <v>0</v>
      </c>
      <c r="F239" s="561">
        <f t="shared" si="64"/>
        <v>0</v>
      </c>
      <c r="G239" s="561">
        <f t="shared" si="56"/>
        <v>0</v>
      </c>
      <c r="H239" s="561"/>
      <c r="I239" s="561">
        <f t="shared" si="57"/>
        <v>0</v>
      </c>
      <c r="J239" s="561">
        <f t="shared" si="58"/>
        <v>0</v>
      </c>
      <c r="K239" s="561">
        <f t="shared" si="59"/>
        <v>0</v>
      </c>
      <c r="L239" s="560">
        <v>0</v>
      </c>
      <c r="M239" s="561">
        <f t="shared" si="60"/>
        <v>0</v>
      </c>
      <c r="N239" s="561">
        <f t="shared" si="65"/>
        <v>0</v>
      </c>
      <c r="O239" s="561">
        <f t="shared" si="66"/>
        <v>0</v>
      </c>
      <c r="P239" s="560">
        <f t="shared" si="67"/>
        <v>0</v>
      </c>
      <c r="Q239" s="560">
        <f t="shared" si="61"/>
        <v>0</v>
      </c>
      <c r="R239" s="560">
        <f t="shared" si="62"/>
        <v>0</v>
      </c>
      <c r="S239" s="560">
        <f t="shared" si="68"/>
        <v>0</v>
      </c>
      <c r="T239" s="560">
        <f t="shared" si="69"/>
        <v>0</v>
      </c>
      <c r="U239" s="560">
        <f t="shared" si="70"/>
        <v>0</v>
      </c>
      <c r="V239" s="257">
        <v>31</v>
      </c>
      <c r="W239" s="199"/>
      <c r="X239" s="199"/>
      <c r="Y239" s="199"/>
      <c r="Z239" s="199"/>
      <c r="AA239" s="199"/>
      <c r="AB239" s="199"/>
      <c r="AC239" s="199"/>
      <c r="AD239" s="199"/>
      <c r="AE239" s="199"/>
      <c r="AF239" s="199"/>
      <c r="AG239" s="199"/>
      <c r="AH239" s="199"/>
      <c r="AI239" s="199"/>
      <c r="AJ239" s="199"/>
      <c r="AK239" s="199"/>
      <c r="AL239" s="199"/>
      <c r="AM239" s="199"/>
      <c r="AN239" s="199"/>
    </row>
    <row r="240" spans="1:40">
      <c r="A240" s="131" t="s">
        <v>24</v>
      </c>
      <c r="B240" s="561">
        <f t="shared" si="63"/>
        <v>0</v>
      </c>
      <c r="C240" s="561">
        <f t="shared" si="53"/>
        <v>0</v>
      </c>
      <c r="D240" s="561">
        <f t="shared" si="54"/>
        <v>0</v>
      </c>
      <c r="E240" s="561">
        <f t="shared" si="55"/>
        <v>0</v>
      </c>
      <c r="F240" s="561">
        <f t="shared" si="64"/>
        <v>0</v>
      </c>
      <c r="G240" s="561">
        <f t="shared" si="56"/>
        <v>0</v>
      </c>
      <c r="H240" s="561"/>
      <c r="I240" s="561">
        <f t="shared" si="57"/>
        <v>0</v>
      </c>
      <c r="J240" s="561">
        <f t="shared" si="58"/>
        <v>0</v>
      </c>
      <c r="K240" s="561">
        <f t="shared" si="59"/>
        <v>0</v>
      </c>
      <c r="L240" s="560">
        <v>0</v>
      </c>
      <c r="M240" s="561">
        <f t="shared" si="60"/>
        <v>0</v>
      </c>
      <c r="N240" s="561">
        <f t="shared" si="65"/>
        <v>0</v>
      </c>
      <c r="O240" s="561">
        <f t="shared" si="66"/>
        <v>0</v>
      </c>
      <c r="P240" s="560">
        <f t="shared" si="67"/>
        <v>0</v>
      </c>
      <c r="Q240" s="560">
        <f t="shared" si="61"/>
        <v>0</v>
      </c>
      <c r="R240" s="560">
        <f t="shared" si="62"/>
        <v>0</v>
      </c>
      <c r="S240" s="560">
        <f t="shared" si="68"/>
        <v>0</v>
      </c>
      <c r="T240" s="560">
        <f t="shared" si="69"/>
        <v>0</v>
      </c>
      <c r="U240" s="560">
        <f t="shared" si="70"/>
        <v>0</v>
      </c>
      <c r="V240" s="257">
        <v>32</v>
      </c>
      <c r="W240" s="199"/>
      <c r="X240" s="199"/>
      <c r="Y240" s="199"/>
      <c r="Z240" s="199"/>
      <c r="AA240" s="199"/>
      <c r="AB240" s="199"/>
      <c r="AC240" s="199"/>
      <c r="AD240" s="199"/>
      <c r="AE240" s="199"/>
      <c r="AF240" s="199"/>
      <c r="AG240" s="199"/>
      <c r="AH240" s="199"/>
      <c r="AI240" s="199"/>
      <c r="AJ240" s="199"/>
      <c r="AK240" s="199"/>
      <c r="AL240" s="199"/>
      <c r="AM240" s="199"/>
      <c r="AN240" s="199"/>
    </row>
    <row r="241" spans="1:40" ht="15.75">
      <c r="A241" s="127"/>
      <c r="B241" s="627"/>
      <c r="C241" s="565"/>
      <c r="D241" s="565"/>
      <c r="E241" s="565"/>
      <c r="F241" s="627"/>
      <c r="G241" s="627"/>
      <c r="H241" s="627"/>
      <c r="I241" s="578"/>
      <c r="J241" s="578"/>
      <c r="K241" s="578"/>
      <c r="L241" s="569"/>
      <c r="M241" s="627"/>
      <c r="N241" s="627"/>
      <c r="O241" s="627"/>
      <c r="P241" s="563"/>
      <c r="Q241" s="566"/>
      <c r="R241" s="566"/>
      <c r="S241" s="566"/>
      <c r="T241" s="566"/>
      <c r="U241" s="563"/>
      <c r="V241" s="257">
        <v>33</v>
      </c>
      <c r="W241" s="199"/>
      <c r="X241" s="199"/>
      <c r="Y241" s="199"/>
      <c r="Z241" s="199"/>
      <c r="AA241" s="199"/>
      <c r="AB241" s="199"/>
      <c r="AC241" s="199"/>
      <c r="AD241" s="199"/>
      <c r="AE241" s="199"/>
      <c r="AF241" s="199"/>
      <c r="AG241" s="199"/>
      <c r="AH241" s="199"/>
      <c r="AI241" s="199"/>
      <c r="AJ241" s="199"/>
      <c r="AK241" s="199"/>
      <c r="AL241" s="199"/>
      <c r="AM241" s="199"/>
      <c r="AN241" s="199"/>
    </row>
    <row r="242" spans="1:40" ht="15.75">
      <c r="A242" s="872" t="s">
        <v>284</v>
      </c>
      <c r="B242" s="873">
        <f>SUM(B217:B240)</f>
        <v>0</v>
      </c>
      <c r="C242" s="873">
        <f>IF($F$449=0,0,+$C$326*$F$365/$F$449)</f>
        <v>0</v>
      </c>
      <c r="D242" s="873">
        <f>$D$326*$G$365</f>
        <v>0</v>
      </c>
      <c r="E242" s="873">
        <f>SUM(E217:E240)</f>
        <v>0</v>
      </c>
      <c r="F242" s="873">
        <f>SUM(F217:F240)</f>
        <v>0</v>
      </c>
      <c r="G242" s="873">
        <f>IF($D$449=0,0,+$G$326*$D$365/$D$449)</f>
        <v>0</v>
      </c>
      <c r="H242" s="873"/>
      <c r="I242" s="873">
        <f>IF($D$449=0,0,+$I$326*$D$365/($D$449-$D$425))</f>
        <v>0</v>
      </c>
      <c r="J242" s="873">
        <f>IF($I$449=0,0,+$J$326*$I$365/$I$449)</f>
        <v>0</v>
      </c>
      <c r="K242" s="873">
        <f>IF($E$449=0,0,+$K$326*$E$365/$E$449)</f>
        <v>0</v>
      </c>
      <c r="L242" s="622">
        <f>SUM(L217:L240)</f>
        <v>0</v>
      </c>
      <c r="M242" s="873">
        <f>SUM(M217:M240)</f>
        <v>0</v>
      </c>
      <c r="N242" s="873">
        <f>SUM(N217:N240)</f>
        <v>0</v>
      </c>
      <c r="O242" s="873">
        <f>SUM(O217:O240)</f>
        <v>0</v>
      </c>
      <c r="P242" s="874">
        <f>SUM(P217:P240)</f>
        <v>0</v>
      </c>
      <c r="Q242" s="874">
        <f>IF($F$449=0,0,+$Q$326*$F$365/$F$449)</f>
        <v>0</v>
      </c>
      <c r="R242" s="874">
        <f>SUM(R217:R240)</f>
        <v>0</v>
      </c>
      <c r="S242" s="874">
        <f>SUM(S217:S240)</f>
        <v>0</v>
      </c>
      <c r="T242" s="874">
        <f>SUM(T217:T240)</f>
        <v>0</v>
      </c>
      <c r="U242" s="874">
        <f>SUM(U217:U240)</f>
        <v>0</v>
      </c>
      <c r="V242" s="257">
        <v>34</v>
      </c>
      <c r="W242" s="199"/>
      <c r="X242" s="199"/>
      <c r="Y242" s="199"/>
      <c r="Z242" s="199"/>
      <c r="AA242" s="199"/>
      <c r="AB242" s="199"/>
      <c r="AC242" s="199"/>
      <c r="AD242" s="199"/>
      <c r="AE242" s="199"/>
      <c r="AF242" s="199"/>
      <c r="AG242" s="199"/>
      <c r="AH242" s="199"/>
      <c r="AI242" s="199"/>
      <c r="AJ242" s="199"/>
      <c r="AK242" s="199"/>
      <c r="AL242" s="199"/>
      <c r="AM242" s="199"/>
      <c r="AN242" s="199"/>
    </row>
    <row r="243" spans="1:40" ht="15.75">
      <c r="A243" s="225"/>
      <c r="B243" s="868"/>
      <c r="C243" s="868"/>
      <c r="D243" s="868"/>
      <c r="E243" s="868"/>
      <c r="F243" s="868"/>
      <c r="G243" s="868"/>
      <c r="H243" s="868"/>
      <c r="I243" s="869"/>
      <c r="J243" s="869"/>
      <c r="K243" s="869"/>
      <c r="L243" s="570"/>
      <c r="M243" s="870"/>
      <c r="N243" s="868"/>
      <c r="O243" s="868"/>
      <c r="P243" s="871"/>
      <c r="Q243" s="871"/>
      <c r="R243" s="566"/>
      <c r="S243" s="871"/>
      <c r="T243" s="871"/>
      <c r="U243" s="871"/>
      <c r="V243" s="257">
        <v>35</v>
      </c>
      <c r="W243" s="199"/>
      <c r="X243" s="199"/>
      <c r="Y243" s="199"/>
      <c r="Z243" s="199"/>
      <c r="AA243" s="199"/>
      <c r="AB243" s="199"/>
      <c r="AC243" s="199"/>
      <c r="AD243" s="199"/>
      <c r="AE243" s="199"/>
      <c r="AF243" s="199"/>
      <c r="AG243" s="199"/>
      <c r="AH243" s="199"/>
      <c r="AI243" s="199"/>
      <c r="AJ243" s="199"/>
      <c r="AK243" s="199"/>
      <c r="AL243" s="199"/>
      <c r="AM243" s="199"/>
      <c r="AN243" s="199"/>
    </row>
    <row r="244" spans="1:40" ht="15.75">
      <c r="A244" s="127" t="s">
        <v>283</v>
      </c>
      <c r="B244" s="604"/>
      <c r="C244" s="556"/>
      <c r="D244" s="556"/>
      <c r="E244" s="556"/>
      <c r="F244" s="604"/>
      <c r="G244" s="604"/>
      <c r="H244" s="604"/>
      <c r="I244" s="604"/>
      <c r="J244" s="604"/>
      <c r="K244" s="604"/>
      <c r="L244" s="604"/>
      <c r="M244" s="604"/>
      <c r="N244" s="604"/>
      <c r="O244" s="604"/>
      <c r="P244" s="605"/>
      <c r="Q244" s="557"/>
      <c r="R244" s="557"/>
      <c r="S244" s="557"/>
      <c r="T244" s="557"/>
      <c r="U244" s="605"/>
      <c r="V244" s="257">
        <v>37</v>
      </c>
      <c r="W244" s="199"/>
      <c r="X244" s="199"/>
      <c r="Y244" s="199"/>
      <c r="Z244" s="199"/>
      <c r="AA244" s="199"/>
      <c r="AB244" s="199"/>
      <c r="AC244" s="199"/>
      <c r="AD244" s="199"/>
      <c r="AE244" s="199"/>
      <c r="AF244" s="199"/>
      <c r="AG244" s="199"/>
      <c r="AH244" s="199"/>
      <c r="AI244" s="199"/>
      <c r="AJ244" s="199"/>
      <c r="AK244" s="199"/>
      <c r="AL244" s="199"/>
      <c r="AM244" s="199"/>
      <c r="AN244" s="199"/>
    </row>
    <row r="245" spans="1:40" ht="15.75">
      <c r="A245" s="127" t="s">
        <v>288</v>
      </c>
      <c r="B245" s="604"/>
      <c r="C245" s="556"/>
      <c r="D245" s="556"/>
      <c r="E245" s="556"/>
      <c r="F245" s="576"/>
      <c r="G245" s="576"/>
      <c r="H245" s="576"/>
      <c r="I245" s="576"/>
      <c r="J245" s="576"/>
      <c r="K245" s="576"/>
      <c r="L245" s="576"/>
      <c r="M245" s="604"/>
      <c r="N245" s="604"/>
      <c r="O245" s="576"/>
      <c r="P245" s="605"/>
      <c r="Q245" s="557"/>
      <c r="R245" s="557"/>
      <c r="S245" s="557"/>
      <c r="T245" s="557"/>
      <c r="U245" s="605"/>
      <c r="V245" s="257">
        <v>38</v>
      </c>
      <c r="W245" s="199"/>
      <c r="X245" s="199"/>
      <c r="Y245" s="199"/>
      <c r="Z245" s="199"/>
      <c r="AA245" s="199"/>
      <c r="AB245" s="199"/>
      <c r="AC245" s="199"/>
      <c r="AD245" s="199"/>
      <c r="AE245" s="199"/>
      <c r="AF245" s="199"/>
      <c r="AG245" s="199"/>
      <c r="AH245" s="199"/>
      <c r="AI245" s="199"/>
      <c r="AJ245" s="199"/>
      <c r="AK245" s="199"/>
      <c r="AL245" s="199"/>
      <c r="AM245" s="199"/>
      <c r="AN245" s="199"/>
    </row>
    <row r="246" spans="1:40">
      <c r="A246" s="131" t="s">
        <v>1</v>
      </c>
      <c r="B246" s="561">
        <f>IF($C$449=0,0,+$B$326*$C$369/$C$449)</f>
        <v>0</v>
      </c>
      <c r="C246" s="561">
        <f>IF($C$394=0,0,+$C$271*$C$369/$C$394)</f>
        <v>0</v>
      </c>
      <c r="D246" s="561">
        <f>IF($C$394=0,0,+$D$271*$C$369/$C$394)</f>
        <v>0</v>
      </c>
      <c r="E246" s="561">
        <f t="shared" ref="E246:E269" si="71">SUM(B246:D246)</f>
        <v>0</v>
      </c>
      <c r="F246" s="561">
        <f>IF($C$449=0,0,+$F$326*$C$369/$C$449)</f>
        <v>0</v>
      </c>
      <c r="G246" s="561">
        <f>IF($C$394=0,0,+$G$271*$C$369/$C$394)</f>
        <v>0</v>
      </c>
      <c r="H246" s="561"/>
      <c r="I246" s="561">
        <f>IF($C$394=0,0,+$I$271*$C$369/$C$394)</f>
        <v>0</v>
      </c>
      <c r="J246" s="561">
        <f>IF($C$394=0,0,+$J$271*$C$369/$C$394)</f>
        <v>0</v>
      </c>
      <c r="K246" s="561">
        <f>IF($C$394=0,0,+$K$271*$C$369/$C$394)</f>
        <v>0</v>
      </c>
      <c r="L246" s="560">
        <v>0</v>
      </c>
      <c r="M246" s="561">
        <f t="shared" ref="M246:M269" si="72">SUM(F246:L246)</f>
        <v>0</v>
      </c>
      <c r="N246" s="561">
        <f>IF($C$449=0,0,+$N$326*$C$369/$C$449)</f>
        <v>0</v>
      </c>
      <c r="O246" s="561">
        <f>IF($C$449=0,0,+$O$326*$C$369/$C$449)</f>
        <v>0</v>
      </c>
      <c r="P246" s="560">
        <f>IF($C$449=0,0,+$P$326*$C$369/$C$449)</f>
        <v>0</v>
      </c>
      <c r="Q246" s="560">
        <f>IF($C$394=0,0,+$Q$271*$C$369/$C$394)</f>
        <v>0</v>
      </c>
      <c r="R246" s="560">
        <f t="shared" ref="R246:R269" si="73">SUM(P246:Q246)</f>
        <v>0</v>
      </c>
      <c r="S246" s="560">
        <f>IF($C$449=0,0,+$S$326*$C$369/$C$449)</f>
        <v>0</v>
      </c>
      <c r="T246" s="560">
        <f>IF($C$449=0,0,+$T$326*$C$369/$C$449)</f>
        <v>0</v>
      </c>
      <c r="U246" s="560">
        <f>IF($C$449=0,0,+$U$326*$C$369/$C$449)</f>
        <v>0</v>
      </c>
      <c r="V246" s="257">
        <v>39</v>
      </c>
      <c r="W246" s="199"/>
      <c r="X246" s="199"/>
      <c r="Y246" s="199"/>
      <c r="Z246" s="199"/>
      <c r="AA246" s="199"/>
      <c r="AB246" s="199"/>
      <c r="AC246" s="199"/>
      <c r="AD246" s="199"/>
      <c r="AE246" s="199"/>
      <c r="AF246" s="199"/>
      <c r="AG246" s="199"/>
      <c r="AH246" s="199"/>
      <c r="AI246" s="199"/>
      <c r="AJ246" s="199"/>
      <c r="AK246" s="199"/>
      <c r="AL246" s="199"/>
      <c r="AM246" s="199"/>
      <c r="AN246" s="199"/>
    </row>
    <row r="247" spans="1:40">
      <c r="A247" s="131" t="s">
        <v>2</v>
      </c>
      <c r="B247" s="561">
        <f>IF($C$449=0,0,+$B$326*$C$370/$C$449)</f>
        <v>0</v>
      </c>
      <c r="C247" s="561">
        <f>IF($C$394=0,0,+$C$271*$C$370/$C$394)</f>
        <v>0</v>
      </c>
      <c r="D247" s="561">
        <f>IF($C$394=0,0,+$D$271*$C$370/$C$394)</f>
        <v>0</v>
      </c>
      <c r="E247" s="561">
        <f t="shared" si="71"/>
        <v>0</v>
      </c>
      <c r="F247" s="561">
        <f>IF($C$449=0,0,+$F$326*$C$370/$C$449)</f>
        <v>0</v>
      </c>
      <c r="G247" s="561">
        <f>IF($C$394=0,0,+$G$271*$C$370/$C$394)</f>
        <v>0</v>
      </c>
      <c r="H247" s="561"/>
      <c r="I247" s="561">
        <f>IF($C$394=0,0,+$I$271*$C$370/$C$394)</f>
        <v>0</v>
      </c>
      <c r="J247" s="561">
        <f>IF($C$394=0,0,+$J$271*$C$370/$C$394)</f>
        <v>0</v>
      </c>
      <c r="K247" s="561">
        <f>IF($C$394=0,0,+$K$271*$C$370/$C$394)</f>
        <v>0</v>
      </c>
      <c r="L247" s="560">
        <v>0</v>
      </c>
      <c r="M247" s="561">
        <f t="shared" si="72"/>
        <v>0</v>
      </c>
      <c r="N247" s="561">
        <f>IF($C$449=0,0,+$N$326*$C$370/$C$449)</f>
        <v>0</v>
      </c>
      <c r="O247" s="561">
        <f>IF($C$449=0,0,+$O$326*$C$370/$C$449)</f>
        <v>0</v>
      </c>
      <c r="P247" s="560">
        <f>IF($C$449=0,0,+$P$326*$C$370/$C$449)</f>
        <v>0</v>
      </c>
      <c r="Q247" s="560">
        <f>IF($C$394=0,0,+$Q$271*$C$370/$C$394)</f>
        <v>0</v>
      </c>
      <c r="R247" s="560">
        <f t="shared" si="73"/>
        <v>0</v>
      </c>
      <c r="S247" s="560">
        <f>IF($C$449=0,0,+$S$326*$C$370/$C$449)</f>
        <v>0</v>
      </c>
      <c r="T247" s="560">
        <f>IF($C$449=0,0,+$T$326*$C$370/$C$449)</f>
        <v>0</v>
      </c>
      <c r="U247" s="560">
        <f>IF($C$449=0,0,+$U$326*$C$370/$C$449)</f>
        <v>0</v>
      </c>
      <c r="V247" s="257">
        <v>40</v>
      </c>
      <c r="W247" s="199"/>
      <c r="X247" s="199"/>
      <c r="Y247" s="199"/>
      <c r="Z247" s="199"/>
      <c r="AA247" s="199"/>
      <c r="AB247" s="199"/>
      <c r="AC247" s="199"/>
      <c r="AD247" s="199"/>
      <c r="AE247" s="199"/>
      <c r="AF247" s="199"/>
      <c r="AG247" s="199"/>
      <c r="AH247" s="199"/>
      <c r="AI247" s="199"/>
      <c r="AJ247" s="199"/>
      <c r="AK247" s="199"/>
      <c r="AL247" s="199"/>
      <c r="AM247" s="199"/>
      <c r="AN247" s="199"/>
    </row>
    <row r="248" spans="1:40">
      <c r="A248" s="131" t="s">
        <v>3</v>
      </c>
      <c r="B248" s="561">
        <f>IF($C$449=0,0,+$B$326*$C$371/$C$449)</f>
        <v>0</v>
      </c>
      <c r="C248" s="561">
        <f>IF($C$394=0,0,+$C$271*$C$371/$C$394)</f>
        <v>0</v>
      </c>
      <c r="D248" s="561">
        <f>IF($C$394=0,0,+$D$271*$C$371/$C$394)</f>
        <v>0</v>
      </c>
      <c r="E248" s="561">
        <f t="shared" si="71"/>
        <v>0</v>
      </c>
      <c r="F248" s="561">
        <f>IF($C$449=0,0,+$F$326*$C$371/$C$449)</f>
        <v>0</v>
      </c>
      <c r="G248" s="561">
        <f>IF($C$394=0,0,+$G$271*$C$371/$C$394)</f>
        <v>0</v>
      </c>
      <c r="H248" s="561"/>
      <c r="I248" s="561">
        <f>IF($C$394=0,0,+$I$271*$C$371/$C$394)</f>
        <v>0</v>
      </c>
      <c r="J248" s="561">
        <f>IF($C$394=0,0,+$J$271*$C$371/$C$394)</f>
        <v>0</v>
      </c>
      <c r="K248" s="561">
        <f>IF($C$394=0,0,+$K$271*$C$371/$C$394)</f>
        <v>0</v>
      </c>
      <c r="L248" s="560">
        <v>0</v>
      </c>
      <c r="M248" s="561">
        <f t="shared" si="72"/>
        <v>0</v>
      </c>
      <c r="N248" s="561">
        <f>IF($C$449=0,0,+$N$326*$C$371/$C$449)</f>
        <v>0</v>
      </c>
      <c r="O248" s="561">
        <f>IF($C$449=0,0,+$O$326*$C$371/$C$449)</f>
        <v>0</v>
      </c>
      <c r="P248" s="560">
        <f>IF($C$449=0,0,+$P$326*$C$371/$C$449)</f>
        <v>0</v>
      </c>
      <c r="Q248" s="560">
        <f>IF($C$394=0,0,+$Q$271*$C$371/$C$394)</f>
        <v>0</v>
      </c>
      <c r="R248" s="560">
        <f t="shared" si="73"/>
        <v>0</v>
      </c>
      <c r="S248" s="560">
        <f>IF($C$449=0,0,+$S$326*$C$371/$C$449)</f>
        <v>0</v>
      </c>
      <c r="T248" s="560">
        <f>IF($C$449=0,0,+$T$326*$C$371/$C$449)</f>
        <v>0</v>
      </c>
      <c r="U248" s="560">
        <f>IF($C$449=0,0,+$U$326*$C$371/$C$449)</f>
        <v>0</v>
      </c>
      <c r="V248" s="257">
        <v>41</v>
      </c>
      <c r="W248" s="199"/>
      <c r="X248" s="199"/>
      <c r="Y248" s="199"/>
      <c r="Z248" s="199"/>
      <c r="AA248" s="199"/>
      <c r="AB248" s="199"/>
      <c r="AC248" s="199"/>
      <c r="AD248" s="199"/>
      <c r="AE248" s="199"/>
      <c r="AF248" s="199"/>
      <c r="AG248" s="199"/>
      <c r="AH248" s="199"/>
      <c r="AI248" s="199"/>
      <c r="AJ248" s="199"/>
      <c r="AK248" s="199"/>
      <c r="AL248" s="199"/>
      <c r="AM248" s="199"/>
      <c r="AN248" s="199"/>
    </row>
    <row r="249" spans="1:40">
      <c r="A249" s="131" t="s">
        <v>4</v>
      </c>
      <c r="B249" s="561">
        <f>IF($C$449=0,0,+$B$326*$C$372/$C$449)</f>
        <v>0</v>
      </c>
      <c r="C249" s="561">
        <f>IF($C$394=0,0,+$C$271*$C$372/$C$394)</f>
        <v>0</v>
      </c>
      <c r="D249" s="561">
        <f>IF($C$394=0,0,+$D$271*$C$372/$C$394)</f>
        <v>0</v>
      </c>
      <c r="E249" s="561">
        <f t="shared" si="71"/>
        <v>0</v>
      </c>
      <c r="F249" s="561">
        <f>IF($C$449=0,0,+$F$326*$C$372/$C$449)</f>
        <v>0</v>
      </c>
      <c r="G249" s="561">
        <f>IF($C$394=0,0,+$G$271*$C$372/$C$394)</f>
        <v>0</v>
      </c>
      <c r="H249" s="561"/>
      <c r="I249" s="561">
        <f>IF($C$394=0,0,+$I$271*$C$372/$C$394)</f>
        <v>0</v>
      </c>
      <c r="J249" s="561">
        <f>IF($C$394=0,0,+$J$271*$C$372/$C$394)</f>
        <v>0</v>
      </c>
      <c r="K249" s="561">
        <f>IF($C$394=0,0,+$K$271*$C$372/$C$394)</f>
        <v>0</v>
      </c>
      <c r="L249" s="560">
        <v>0</v>
      </c>
      <c r="M249" s="561">
        <f t="shared" si="72"/>
        <v>0</v>
      </c>
      <c r="N249" s="561">
        <f>IF($C$449=0,0,+$N$326*$C$372/$C$449)</f>
        <v>0</v>
      </c>
      <c r="O249" s="561">
        <f>IF($C$449=0,0,+$O$326*$C$372/$C$449)</f>
        <v>0</v>
      </c>
      <c r="P249" s="560">
        <f>IF($C$449=0,0,+$P$326*$C$372/$C$449)</f>
        <v>0</v>
      </c>
      <c r="Q249" s="560">
        <f>IF($C$394=0,0,+$Q$271*$C$372/$C$394)</f>
        <v>0</v>
      </c>
      <c r="R249" s="560">
        <f t="shared" si="73"/>
        <v>0</v>
      </c>
      <c r="S249" s="560">
        <f>IF($C$449=0,0,+$S$326*$C$372/$C$449)</f>
        <v>0</v>
      </c>
      <c r="T249" s="560">
        <f>IF($C$449=0,0,+$T$326*$C$372/$C$449)</f>
        <v>0</v>
      </c>
      <c r="U249" s="560">
        <f>IF($C$449=0,0,+$U$326*$C$372/$C$449)</f>
        <v>0</v>
      </c>
      <c r="V249" s="257">
        <v>42</v>
      </c>
      <c r="W249" s="199"/>
      <c r="X249" s="199"/>
      <c r="Y249" s="199"/>
      <c r="Z249" s="199"/>
      <c r="AA249" s="199"/>
      <c r="AB249" s="199"/>
      <c r="AC249" s="199"/>
      <c r="AD249" s="199"/>
      <c r="AE249" s="199"/>
      <c r="AF249" s="199"/>
      <c r="AG249" s="199"/>
      <c r="AH249" s="199"/>
      <c r="AI249" s="199"/>
      <c r="AJ249" s="199"/>
      <c r="AK249" s="199"/>
      <c r="AL249" s="199"/>
      <c r="AM249" s="199"/>
      <c r="AN249" s="199"/>
    </row>
    <row r="250" spans="1:40">
      <c r="A250" s="131" t="s">
        <v>5</v>
      </c>
      <c r="B250" s="561">
        <f>IF($C$449=0,0,+$B$326*$C$373/$C$449)</f>
        <v>0</v>
      </c>
      <c r="C250" s="561">
        <f>IF($C$394=0,0,+$C$271*$C$373/$C$394)</f>
        <v>0</v>
      </c>
      <c r="D250" s="561">
        <f>IF($C$394=0,0,+$D$271*$C$373/$C$394)</f>
        <v>0</v>
      </c>
      <c r="E250" s="561">
        <f t="shared" si="71"/>
        <v>0</v>
      </c>
      <c r="F250" s="561">
        <f>IF($C$449=0,0,+$F$326*$C$373/$C$449)</f>
        <v>0</v>
      </c>
      <c r="G250" s="561">
        <f>IF($C$394=0,0,+$G$271*$C$373/$C$394)</f>
        <v>0</v>
      </c>
      <c r="H250" s="561"/>
      <c r="I250" s="561">
        <f>IF($C$394=0,0,+$I$271*$C$373/$C$394)</f>
        <v>0</v>
      </c>
      <c r="J250" s="561">
        <f>IF($C$394=0,0,+$J$271*$C$373/$C$394)</f>
        <v>0</v>
      </c>
      <c r="K250" s="561">
        <f>IF($C$394=0,0,+$K$271*$C$373/$C$394)</f>
        <v>0</v>
      </c>
      <c r="L250" s="560">
        <v>0</v>
      </c>
      <c r="M250" s="561">
        <f t="shared" si="72"/>
        <v>0</v>
      </c>
      <c r="N250" s="561">
        <f>IF($C$449=0,0,+$N$326*$C$373/$C$449)</f>
        <v>0</v>
      </c>
      <c r="O250" s="561">
        <f>IF($C$449=0,0,+$O$326*$C$373/$C$449)</f>
        <v>0</v>
      </c>
      <c r="P250" s="560">
        <f>IF($C$449=0,0,+$P$326*$C$373/$C$449)</f>
        <v>0</v>
      </c>
      <c r="Q250" s="560">
        <f>IF($C$394=0,0,+$Q$271*$C$373/$C$394)</f>
        <v>0</v>
      </c>
      <c r="R250" s="560">
        <f t="shared" si="73"/>
        <v>0</v>
      </c>
      <c r="S250" s="560">
        <f>IF($C$449=0,0,+$S$326*$C$373/$C$449)</f>
        <v>0</v>
      </c>
      <c r="T250" s="560">
        <f>IF($C$449=0,0,+$T$326*$C$373/$C$449)</f>
        <v>0</v>
      </c>
      <c r="U250" s="560">
        <f>IF($C$449=0,0,+$U$326*$C$373/$C$449)</f>
        <v>0</v>
      </c>
      <c r="V250" s="257">
        <v>43</v>
      </c>
      <c r="W250" s="199"/>
      <c r="X250" s="199"/>
      <c r="Y250" s="199"/>
      <c r="Z250" s="199"/>
      <c r="AA250" s="199"/>
      <c r="AB250" s="199"/>
      <c r="AC250" s="199"/>
      <c r="AD250" s="199"/>
      <c r="AE250" s="199"/>
      <c r="AF250" s="199"/>
      <c r="AG250" s="199"/>
      <c r="AH250" s="199"/>
      <c r="AI250" s="199"/>
      <c r="AJ250" s="199"/>
      <c r="AK250" s="199"/>
      <c r="AL250" s="199"/>
      <c r="AM250" s="199"/>
      <c r="AN250" s="199"/>
    </row>
    <row r="251" spans="1:40">
      <c r="A251" s="131" t="s">
        <v>6</v>
      </c>
      <c r="B251" s="561">
        <f>IF($C$449=0,0,+$B$326*$C$374/$C$449)</f>
        <v>0</v>
      </c>
      <c r="C251" s="561">
        <f>IF($C$394=0,0,+$C$271*$C$374/$C$394)</f>
        <v>0</v>
      </c>
      <c r="D251" s="561">
        <f>IF($C$394=0,0,+$D$271*$C$374/$C$394)</f>
        <v>0</v>
      </c>
      <c r="E251" s="561">
        <f t="shared" si="71"/>
        <v>0</v>
      </c>
      <c r="F251" s="561">
        <f>IF($C$449=0,0,+$F$326*$C$374/$C$449)</f>
        <v>0</v>
      </c>
      <c r="G251" s="561">
        <f>IF($C$394=0,0,+$G$271*$C$374/$C$394)</f>
        <v>0</v>
      </c>
      <c r="H251" s="561"/>
      <c r="I251" s="561">
        <f>IF($C$394=0,0,+$I$271*$C$374/$C$394)</f>
        <v>0</v>
      </c>
      <c r="J251" s="561">
        <f>IF($C$394=0,0,+$J$271*$C$374/$C$394)</f>
        <v>0</v>
      </c>
      <c r="K251" s="561">
        <f>IF($C$394=0,0,+$K$271*$C$374/$C$394)</f>
        <v>0</v>
      </c>
      <c r="L251" s="560">
        <v>0</v>
      </c>
      <c r="M251" s="561">
        <f t="shared" si="72"/>
        <v>0</v>
      </c>
      <c r="N251" s="561">
        <f>IF($C$449=0,0,+$N$326*$C$374/$C$449)</f>
        <v>0</v>
      </c>
      <c r="O251" s="561">
        <f>IF($C$449=0,0,+$O$326*$C$374/$C$449)</f>
        <v>0</v>
      </c>
      <c r="P251" s="560">
        <f>IF($C$449=0,0,+$P$326*$C$374/$C$449)</f>
        <v>0</v>
      </c>
      <c r="Q251" s="560">
        <f>IF($C$394=0,0,+$Q$271*$C$374/$C$394)</f>
        <v>0</v>
      </c>
      <c r="R251" s="560">
        <f t="shared" si="73"/>
        <v>0</v>
      </c>
      <c r="S251" s="560">
        <f>IF($C$449=0,0,+$S$326*$C$374/$C$449)</f>
        <v>0</v>
      </c>
      <c r="T251" s="560">
        <f>IF($C$449=0,0,+$T$326*$C$374/$C$449)</f>
        <v>0</v>
      </c>
      <c r="U251" s="560">
        <f>IF($C$449=0,0,+$U$326*$C$374/$C$449)</f>
        <v>0</v>
      </c>
      <c r="V251" s="257">
        <v>44</v>
      </c>
      <c r="W251" s="199"/>
      <c r="X251" s="199"/>
      <c r="Y251" s="199"/>
      <c r="Z251" s="199"/>
      <c r="AA251" s="199"/>
      <c r="AB251" s="199"/>
      <c r="AC251" s="199"/>
      <c r="AD251" s="199"/>
      <c r="AE251" s="199"/>
      <c r="AF251" s="199"/>
      <c r="AG251" s="199"/>
      <c r="AH251" s="199"/>
      <c r="AI251" s="199"/>
      <c r="AJ251" s="199"/>
      <c r="AK251" s="199"/>
      <c r="AL251" s="199"/>
      <c r="AM251" s="199"/>
      <c r="AN251" s="199"/>
    </row>
    <row r="252" spans="1:40">
      <c r="A252" s="131" t="s">
        <v>7</v>
      </c>
      <c r="B252" s="561">
        <f>IF($C$449=0,0,+$B$326*$C$375/$C$449)</f>
        <v>0</v>
      </c>
      <c r="C252" s="561">
        <f>IF($C$394=0,0,+$C$271*$C$375/$C$394)</f>
        <v>0</v>
      </c>
      <c r="D252" s="561">
        <f>IF($C$394=0,0,+$D$271*$C$375/$C$394)</f>
        <v>0</v>
      </c>
      <c r="E252" s="561">
        <f t="shared" si="71"/>
        <v>0</v>
      </c>
      <c r="F252" s="561">
        <f>IF($C$449=0,0,+$F$326*$C$375/$C$449)</f>
        <v>0</v>
      </c>
      <c r="G252" s="561">
        <f>IF($C$394=0,0,+$G$271*$C$375/$C$394)</f>
        <v>0</v>
      </c>
      <c r="H252" s="561"/>
      <c r="I252" s="561">
        <f>IF($C$394=0,0,+$I$271*$C$375/$C$394)</f>
        <v>0</v>
      </c>
      <c r="J252" s="561">
        <f>IF($C$394=0,0,+$J$271*$C$375/$C$394)</f>
        <v>0</v>
      </c>
      <c r="K252" s="561">
        <f>IF($C$394=0,0,+$K$271*$C$375/$C$394)</f>
        <v>0</v>
      </c>
      <c r="L252" s="560">
        <v>0</v>
      </c>
      <c r="M252" s="561">
        <f t="shared" si="72"/>
        <v>0</v>
      </c>
      <c r="N252" s="561">
        <f>IF($C$449=0,0,+$N$326*$C$375/$C$449)</f>
        <v>0</v>
      </c>
      <c r="O252" s="561">
        <f>IF($C$449=0,0,+$O$326*$C$375/$C$449)</f>
        <v>0</v>
      </c>
      <c r="P252" s="560">
        <f>IF($C$449=0,0,+$P$326*$C$375/$C$449)</f>
        <v>0</v>
      </c>
      <c r="Q252" s="560">
        <f>IF($C$394=0,0,+$Q$271*$C$375/$C$394)</f>
        <v>0</v>
      </c>
      <c r="R252" s="560">
        <f t="shared" si="73"/>
        <v>0</v>
      </c>
      <c r="S252" s="560">
        <f>IF($C$449=0,0,+$S$326*$C$375/$C$449)</f>
        <v>0</v>
      </c>
      <c r="T252" s="560">
        <f>IF($C$449=0,0,+$T$326*$C$375/$C$449)</f>
        <v>0</v>
      </c>
      <c r="U252" s="560">
        <f>IF($C$449=0,0,+$U$326*$C$375/$C$449)</f>
        <v>0</v>
      </c>
      <c r="V252" s="257">
        <v>45</v>
      </c>
      <c r="W252" s="199"/>
      <c r="X252" s="199"/>
      <c r="Y252" s="199"/>
      <c r="Z252" s="199"/>
      <c r="AA252" s="199"/>
      <c r="AB252" s="199"/>
      <c r="AC252" s="199"/>
      <c r="AD252" s="199"/>
      <c r="AE252" s="199"/>
      <c r="AF252" s="199"/>
      <c r="AG252" s="199"/>
      <c r="AH252" s="199"/>
      <c r="AI252" s="199"/>
      <c r="AJ252" s="199"/>
      <c r="AK252" s="199"/>
      <c r="AL252" s="199"/>
      <c r="AM252" s="199"/>
      <c r="AN252" s="199"/>
    </row>
    <row r="253" spans="1:40">
      <c r="A253" s="131" t="s">
        <v>8</v>
      </c>
      <c r="B253" s="561">
        <f>IF($C$449=0,0,+$B$326*$C$376/$C$449)</f>
        <v>0</v>
      </c>
      <c r="C253" s="561">
        <f>IF($C$394=0,0,+$C$271*$C$376/$C$394)</f>
        <v>0</v>
      </c>
      <c r="D253" s="561">
        <f>IF($C$394=0,0,+$D$271*$C$376/$C$394)</f>
        <v>0</v>
      </c>
      <c r="E253" s="561">
        <f t="shared" si="71"/>
        <v>0</v>
      </c>
      <c r="F253" s="561">
        <f>IF($C$449=0,0,+$F$326*$C$376/$C$449)</f>
        <v>0</v>
      </c>
      <c r="G253" s="561">
        <f>IF($C$394=0,0,+$G$271*$C$376/$C$394)</f>
        <v>0</v>
      </c>
      <c r="H253" s="561"/>
      <c r="I253" s="561">
        <f>IF($C$394=0,0,+$I$271*$C$376/$C$394)</f>
        <v>0</v>
      </c>
      <c r="J253" s="561">
        <f>IF($C$394=0,0,+$J$271*$C$376/$C$394)</f>
        <v>0</v>
      </c>
      <c r="K253" s="561">
        <f>IF($C$394=0,0,+$K$271*$C$376/$C$394)</f>
        <v>0</v>
      </c>
      <c r="L253" s="560">
        <v>0</v>
      </c>
      <c r="M253" s="561">
        <f t="shared" si="72"/>
        <v>0</v>
      </c>
      <c r="N253" s="561">
        <f>IF($C$449=0,0,+$N$326*$C$376/$C$449)</f>
        <v>0</v>
      </c>
      <c r="O253" s="561">
        <f>IF($C$449=0,0,+$O$326*$C$376/$C$449)</f>
        <v>0</v>
      </c>
      <c r="P253" s="560">
        <f>IF($C$449=0,0,+$P$326*$C$376/$C$449)</f>
        <v>0</v>
      </c>
      <c r="Q253" s="560">
        <f>IF($C$394=0,0,+$Q$271*$C$376/$C$394)</f>
        <v>0</v>
      </c>
      <c r="R253" s="560">
        <f t="shared" si="73"/>
        <v>0</v>
      </c>
      <c r="S253" s="560">
        <f>IF($C$449=0,0,+$S$326*$C$376/$C$449)</f>
        <v>0</v>
      </c>
      <c r="T253" s="560">
        <f>IF($C$449=0,0,+$T$326*$C$376/$C$449)</f>
        <v>0</v>
      </c>
      <c r="U253" s="560">
        <f>IF($C$449=0,0,+$U$326*$C$376/$C$449)</f>
        <v>0</v>
      </c>
      <c r="V253" s="257">
        <v>46</v>
      </c>
      <c r="W253" s="199"/>
      <c r="X253" s="199"/>
      <c r="Y253" s="199"/>
      <c r="Z253" s="199"/>
      <c r="AA253" s="199"/>
      <c r="AB253" s="199"/>
      <c r="AC253" s="199"/>
      <c r="AD253" s="199"/>
      <c r="AE253" s="199"/>
      <c r="AF253" s="199"/>
      <c r="AG253" s="199"/>
      <c r="AH253" s="199"/>
      <c r="AI253" s="199"/>
      <c r="AJ253" s="199"/>
      <c r="AK253" s="199"/>
      <c r="AL253" s="199"/>
      <c r="AM253" s="199"/>
      <c r="AN253" s="199"/>
    </row>
    <row r="254" spans="1:40">
      <c r="A254" s="131" t="s">
        <v>9</v>
      </c>
      <c r="B254" s="561">
        <f>IF($C$449=0,0,+$B$326*$C$377/$C$449)</f>
        <v>0</v>
      </c>
      <c r="C254" s="561">
        <f>IF($C$394=0,0,+$C$271*$C$377/$C$394)</f>
        <v>0</v>
      </c>
      <c r="D254" s="561">
        <f>IF($C$394=0,0,+$D$271*$C$377/$C$394)</f>
        <v>0</v>
      </c>
      <c r="E254" s="561">
        <f t="shared" si="71"/>
        <v>0</v>
      </c>
      <c r="F254" s="561">
        <f>IF($C$449=0,0,+$F$326*$C$377/$C$449)</f>
        <v>0</v>
      </c>
      <c r="G254" s="561">
        <f>IF($C$394=0,0,+$G$271*$C$377/$C$394)</f>
        <v>0</v>
      </c>
      <c r="H254" s="561"/>
      <c r="I254" s="561">
        <f>IF($C$394=0,0,+$I$271*$C$377/$C$394)</f>
        <v>0</v>
      </c>
      <c r="J254" s="561">
        <f>IF($C$394=0,0,+$J$271*$C$377/$C$394)</f>
        <v>0</v>
      </c>
      <c r="K254" s="561">
        <f>IF($C$394=0,0,+$K$271*$C$377/$C$394)</f>
        <v>0</v>
      </c>
      <c r="L254" s="560">
        <v>0</v>
      </c>
      <c r="M254" s="561">
        <f t="shared" si="72"/>
        <v>0</v>
      </c>
      <c r="N254" s="561">
        <f>IF($C$449=0,0,+$N$326*$C$377/$C$449)</f>
        <v>0</v>
      </c>
      <c r="O254" s="561">
        <f>IF($C$449=0,0,+$O$326*$C$377/$C$449)</f>
        <v>0</v>
      </c>
      <c r="P254" s="560">
        <f>IF($C$449=0,0,+$P$326*$C$377/$C$449)</f>
        <v>0</v>
      </c>
      <c r="Q254" s="560">
        <f>IF($C$394=0,0,+$Q$271*$C$377/$C$394)</f>
        <v>0</v>
      </c>
      <c r="R254" s="560">
        <f t="shared" si="73"/>
        <v>0</v>
      </c>
      <c r="S254" s="560">
        <f>IF($C$449=0,0,+$S$326*$C$377/$C$449)</f>
        <v>0</v>
      </c>
      <c r="T254" s="560">
        <f>IF($C$449=0,0,+$T$326*$C$377/$C$449)</f>
        <v>0</v>
      </c>
      <c r="U254" s="560">
        <f>IF($C$449=0,0,+$U$326*$C$377/$C$449)</f>
        <v>0</v>
      </c>
      <c r="V254" s="257">
        <v>47</v>
      </c>
      <c r="W254" s="199"/>
      <c r="X254" s="199"/>
      <c r="Y254" s="199"/>
      <c r="Z254" s="199"/>
      <c r="AA254" s="199"/>
      <c r="AB254" s="199"/>
      <c r="AC254" s="199"/>
      <c r="AD254" s="199"/>
      <c r="AE254" s="199"/>
      <c r="AF254" s="199"/>
      <c r="AG254" s="199"/>
      <c r="AH254" s="199"/>
      <c r="AI254" s="199"/>
      <c r="AJ254" s="199"/>
      <c r="AK254" s="199"/>
      <c r="AL254" s="199"/>
      <c r="AM254" s="199"/>
      <c r="AN254" s="199"/>
    </row>
    <row r="255" spans="1:40">
      <c r="A255" s="131" t="s">
        <v>10</v>
      </c>
      <c r="B255" s="561">
        <f>IF($C$449=0,0,+$B$326*$C$378/$C$449)</f>
        <v>0</v>
      </c>
      <c r="C255" s="561">
        <f>IF($C$394=0,0,+$C$271*$C$378/$C$394)</f>
        <v>0</v>
      </c>
      <c r="D255" s="561">
        <f>IF($C$394=0,0,+$D$271*$C$378/$C$394)</f>
        <v>0</v>
      </c>
      <c r="E255" s="561">
        <f t="shared" si="71"/>
        <v>0</v>
      </c>
      <c r="F255" s="561">
        <f>IF($C$449=0,0,+$F$326*$C$378/$C$449)</f>
        <v>0</v>
      </c>
      <c r="G255" s="561">
        <f>IF($C$394=0,0,+$G$271*$C$378/$C$394)</f>
        <v>0</v>
      </c>
      <c r="H255" s="561"/>
      <c r="I255" s="561">
        <f>IF($C$394=0,0,+$I$271*$C$378/$C$394)</f>
        <v>0</v>
      </c>
      <c r="J255" s="561">
        <f>IF($C$394=0,0,+$J$271*$C$378/$C$394)</f>
        <v>0</v>
      </c>
      <c r="K255" s="561">
        <f>IF($C$394=0,0,+$K$271*$C$378/$C$394)</f>
        <v>0</v>
      </c>
      <c r="L255" s="560">
        <v>0</v>
      </c>
      <c r="M255" s="561">
        <f t="shared" si="72"/>
        <v>0</v>
      </c>
      <c r="N255" s="561">
        <f>IF($C$449=0,0,+$N$326*$C$378/$C$449)</f>
        <v>0</v>
      </c>
      <c r="O255" s="561">
        <f>IF($C$449=0,0,+$O$326*$C$378/$C$449)</f>
        <v>0</v>
      </c>
      <c r="P255" s="560">
        <f>IF($C$449=0,0,+$P$326*$C$378/$C$449)</f>
        <v>0</v>
      </c>
      <c r="Q255" s="560">
        <f>IF($C$394=0,0,+$Q$271*$C$378/$C$394)</f>
        <v>0</v>
      </c>
      <c r="R255" s="560">
        <f t="shared" si="73"/>
        <v>0</v>
      </c>
      <c r="S255" s="560">
        <f>IF($C$449=0,0,+$S$326*$C$378/$C$449)</f>
        <v>0</v>
      </c>
      <c r="T255" s="560">
        <f>IF($C$449=0,0,+$T$326*$C$378/$C$449)</f>
        <v>0</v>
      </c>
      <c r="U255" s="560">
        <f>IF($C$449=0,0,+$U$326*$C$378/$C$449)</f>
        <v>0</v>
      </c>
      <c r="V255" s="257">
        <v>48</v>
      </c>
      <c r="W255" s="199"/>
      <c r="X255" s="199"/>
      <c r="Y255" s="199"/>
      <c r="Z255" s="199"/>
      <c r="AA255" s="199"/>
      <c r="AB255" s="199"/>
      <c r="AC255" s="199"/>
      <c r="AD255" s="199"/>
      <c r="AE255" s="199"/>
      <c r="AF255" s="199"/>
      <c r="AG255" s="199"/>
      <c r="AH255" s="199"/>
      <c r="AI255" s="199"/>
      <c r="AJ255" s="199"/>
      <c r="AK255" s="199"/>
      <c r="AL255" s="199"/>
      <c r="AM255" s="199"/>
      <c r="AN255" s="199"/>
    </row>
    <row r="256" spans="1:40">
      <c r="A256" s="131" t="s">
        <v>11</v>
      </c>
      <c r="B256" s="561">
        <f>IF($C$449=0,0,+$B$326*$C$379/$C$449)</f>
        <v>0</v>
      </c>
      <c r="C256" s="561">
        <f>IF($C$394=0,0,+$C$271*$C$379/$C$394)</f>
        <v>0</v>
      </c>
      <c r="D256" s="561">
        <f>IF($C$394=0,0,+$D$271*$C$379/$C$394)</f>
        <v>0</v>
      </c>
      <c r="E256" s="561">
        <f t="shared" si="71"/>
        <v>0</v>
      </c>
      <c r="F256" s="561">
        <f>IF($C$449=0,0,+$F$326*$C$379/$C$449)</f>
        <v>0</v>
      </c>
      <c r="G256" s="561">
        <f>IF($C$394=0,0,+$G$271*$C$379/$C$394)</f>
        <v>0</v>
      </c>
      <c r="H256" s="561"/>
      <c r="I256" s="561">
        <f>IF($C$394=0,0,+$I$271*$C$379/$C$394)</f>
        <v>0</v>
      </c>
      <c r="J256" s="561">
        <f>IF($C$394=0,0,+$J$271*$C$379/$C$394)</f>
        <v>0</v>
      </c>
      <c r="K256" s="561">
        <f>IF($C$394=0,0,+$K$271*$C$379/$C$394)</f>
        <v>0</v>
      </c>
      <c r="L256" s="560">
        <v>0</v>
      </c>
      <c r="M256" s="561">
        <f t="shared" si="72"/>
        <v>0</v>
      </c>
      <c r="N256" s="561">
        <f>IF($C$449=0,0,+$N$326*$C$379/$C$449)</f>
        <v>0</v>
      </c>
      <c r="O256" s="561">
        <f>IF($C$449=0,0,+$O$326*$C$379/$C$449)</f>
        <v>0</v>
      </c>
      <c r="P256" s="560">
        <f>IF($C$449=0,0,+$P$326*$C$379/$C$449)</f>
        <v>0</v>
      </c>
      <c r="Q256" s="560">
        <f>IF($C$394=0,0,+$Q$271*$C$379/$C$394)</f>
        <v>0</v>
      </c>
      <c r="R256" s="560">
        <f t="shared" si="73"/>
        <v>0</v>
      </c>
      <c r="S256" s="560">
        <f>IF($C$449=0,0,+$S$326*$C$379/$C$449)</f>
        <v>0</v>
      </c>
      <c r="T256" s="560">
        <f>IF($C$449=0,0,+$T$326*$C$379/$C$449)</f>
        <v>0</v>
      </c>
      <c r="U256" s="560">
        <f>IF($C$449=0,0,+$U$326*$C$379/$C$449)</f>
        <v>0</v>
      </c>
      <c r="V256" s="257">
        <v>49</v>
      </c>
      <c r="W256" s="199"/>
      <c r="X256" s="199"/>
      <c r="Y256" s="199"/>
      <c r="Z256" s="199"/>
      <c r="AA256" s="199"/>
      <c r="AB256" s="199"/>
      <c r="AC256" s="199"/>
      <c r="AD256" s="199"/>
      <c r="AE256" s="199"/>
      <c r="AF256" s="199"/>
      <c r="AG256" s="199"/>
      <c r="AH256" s="199"/>
      <c r="AI256" s="199"/>
      <c r="AJ256" s="199"/>
      <c r="AK256" s="199"/>
      <c r="AL256" s="199"/>
      <c r="AM256" s="199"/>
      <c r="AN256" s="199"/>
    </row>
    <row r="257" spans="1:40">
      <c r="A257" s="131" t="s">
        <v>12</v>
      </c>
      <c r="B257" s="561">
        <f>IF($C$449=0,0,+$B$326*$C$380/$C$449)</f>
        <v>0</v>
      </c>
      <c r="C257" s="561">
        <f>IF($C$394=0,0,+$C$271*$C$380/$C$394)</f>
        <v>0</v>
      </c>
      <c r="D257" s="561">
        <f>IF($C$394=0,0,+$D$271*$C$380/$C$394)</f>
        <v>0</v>
      </c>
      <c r="E257" s="561">
        <f t="shared" si="71"/>
        <v>0</v>
      </c>
      <c r="F257" s="561">
        <f>IF($C$449=0,0,+$F$326*$C$380/$C$449)</f>
        <v>0</v>
      </c>
      <c r="G257" s="561">
        <f>IF($C$394=0,0,+$G$271*$C$380/$C$394)</f>
        <v>0</v>
      </c>
      <c r="H257" s="561"/>
      <c r="I257" s="561">
        <f>IF($C$394=0,0,+$I$271*$C$380/$C$394)</f>
        <v>0</v>
      </c>
      <c r="J257" s="561">
        <f>IF($C$394=0,0,+$J$271*$C$380/$C$394)</f>
        <v>0</v>
      </c>
      <c r="K257" s="561">
        <f>IF($C$394=0,0,+$K$271*$C$380/$C$394)</f>
        <v>0</v>
      </c>
      <c r="L257" s="560">
        <v>0</v>
      </c>
      <c r="M257" s="561">
        <f t="shared" si="72"/>
        <v>0</v>
      </c>
      <c r="N257" s="561">
        <f>IF($C$449=0,0,+$N$326*$C$380/$C$449)</f>
        <v>0</v>
      </c>
      <c r="O257" s="561">
        <f>IF($C$449=0,0,+$O$326*$C$380/$C$449)</f>
        <v>0</v>
      </c>
      <c r="P257" s="560">
        <f>IF($C$449=0,0,+$P$326*$C$380/$C$449)</f>
        <v>0</v>
      </c>
      <c r="Q257" s="560">
        <f>IF($C$394=0,0,+$Q$271*$C$380/$C$394)</f>
        <v>0</v>
      </c>
      <c r="R257" s="560">
        <f t="shared" si="73"/>
        <v>0</v>
      </c>
      <c r="S257" s="560">
        <f>IF($C$449=0,0,+$S$326*$C$380/$C$449)</f>
        <v>0</v>
      </c>
      <c r="T257" s="560">
        <f>IF($C$449=0,0,+$T$326*$C$380/$C$449)</f>
        <v>0</v>
      </c>
      <c r="U257" s="560">
        <f>IF($C$449=0,0,+$U$326*$C$380/$C$449)</f>
        <v>0</v>
      </c>
      <c r="V257" s="257">
        <v>50</v>
      </c>
      <c r="W257" s="199"/>
      <c r="X257" s="199"/>
      <c r="Y257" s="199"/>
      <c r="Z257" s="199"/>
      <c r="AA257" s="199"/>
      <c r="AB257" s="199"/>
      <c r="AC257" s="199"/>
      <c r="AD257" s="199"/>
      <c r="AE257" s="199"/>
      <c r="AF257" s="199"/>
      <c r="AG257" s="199"/>
      <c r="AH257" s="199"/>
      <c r="AI257" s="199"/>
      <c r="AJ257" s="199"/>
      <c r="AK257" s="199"/>
      <c r="AL257" s="199"/>
      <c r="AM257" s="199"/>
      <c r="AN257" s="199"/>
    </row>
    <row r="258" spans="1:40">
      <c r="A258" s="131" t="s">
        <v>13</v>
      </c>
      <c r="B258" s="561">
        <f>IF($C$449=0,0,+$B$326*$C$381/$C$449)</f>
        <v>0</v>
      </c>
      <c r="C258" s="561">
        <f>IF($C$394=0,0,+$C$271*$C$381/$C$394)</f>
        <v>0</v>
      </c>
      <c r="D258" s="561">
        <f>IF($C$394=0,0,+$D$271*$C$381/$C$394)</f>
        <v>0</v>
      </c>
      <c r="E258" s="561">
        <f t="shared" si="71"/>
        <v>0</v>
      </c>
      <c r="F258" s="561">
        <f>IF($C$449=0,0,+$F$326*$C$381/$C$449)</f>
        <v>0</v>
      </c>
      <c r="G258" s="561">
        <f>IF($C$394=0,0,+$G$271*$C$381/$C$394)</f>
        <v>0</v>
      </c>
      <c r="H258" s="561"/>
      <c r="I258" s="561">
        <f>IF($C$394=0,0,+$I$271*$C$381/$C$394)</f>
        <v>0</v>
      </c>
      <c r="J258" s="561">
        <f>IF($C$394=0,0,+$J$271*$C$381/$C$394)</f>
        <v>0</v>
      </c>
      <c r="K258" s="561">
        <f>IF($C$394=0,0,+$K$271*$C$381/$C$394)</f>
        <v>0</v>
      </c>
      <c r="L258" s="560">
        <v>0</v>
      </c>
      <c r="M258" s="561">
        <f t="shared" si="72"/>
        <v>0</v>
      </c>
      <c r="N258" s="561">
        <f>IF($C$449=0,0,+$N$326*$C$381/$C$449)</f>
        <v>0</v>
      </c>
      <c r="O258" s="561">
        <f>IF($C$449=0,0,+$O$326*$C$381/$C$449)</f>
        <v>0</v>
      </c>
      <c r="P258" s="560">
        <f>IF($C$449=0,0,+$P$326*$C$381/$C$449)</f>
        <v>0</v>
      </c>
      <c r="Q258" s="560">
        <f>IF($C$394=0,0,+$Q$271*$C$381/$C$394)</f>
        <v>0</v>
      </c>
      <c r="R258" s="560">
        <f t="shared" si="73"/>
        <v>0</v>
      </c>
      <c r="S258" s="560">
        <f>IF($C$449=0,0,+$S$326*$C$381/$C$449)</f>
        <v>0</v>
      </c>
      <c r="T258" s="560">
        <f>IF($C$449=0,0,+$T$326*$C$381/$C$449)</f>
        <v>0</v>
      </c>
      <c r="U258" s="560">
        <f>IF($C$449=0,0,+$U$326*$C$381/$C$449)</f>
        <v>0</v>
      </c>
      <c r="V258" s="257">
        <v>51</v>
      </c>
      <c r="W258" s="199"/>
      <c r="X258" s="199"/>
      <c r="Y258" s="199"/>
      <c r="Z258" s="199"/>
      <c r="AA258" s="199"/>
      <c r="AB258" s="199"/>
      <c r="AC258" s="199"/>
      <c r="AD258" s="199"/>
      <c r="AE258" s="199"/>
      <c r="AF258" s="199"/>
      <c r="AG258" s="199"/>
      <c r="AH258" s="199"/>
      <c r="AI258" s="199"/>
      <c r="AJ258" s="199"/>
      <c r="AK258" s="199"/>
      <c r="AL258" s="199"/>
      <c r="AM258" s="199"/>
      <c r="AN258" s="199"/>
    </row>
    <row r="259" spans="1:40">
      <c r="A259" s="131" t="s">
        <v>14</v>
      </c>
      <c r="B259" s="561">
        <f>IF($C$449=0,0,+$B$326*$C$382/$C$449)</f>
        <v>0</v>
      </c>
      <c r="C259" s="561">
        <f>IF($C$394=0,0,+$C$271*$C$382/$C$394)</f>
        <v>0</v>
      </c>
      <c r="D259" s="561">
        <f>IF($C$394=0,0,+$D$271*$C$382/$C$394)</f>
        <v>0</v>
      </c>
      <c r="E259" s="561">
        <f t="shared" si="71"/>
        <v>0</v>
      </c>
      <c r="F259" s="561">
        <f>IF($C$449=0,0,+$F$326*$C$382/$C$449)</f>
        <v>0</v>
      </c>
      <c r="G259" s="561">
        <f>IF($C$394=0,0,+$G$271*$C$382/$C$394)</f>
        <v>0</v>
      </c>
      <c r="H259" s="561"/>
      <c r="I259" s="561">
        <f>IF($C$394=0,0,+$I$271*$C$382/$C$394)</f>
        <v>0</v>
      </c>
      <c r="J259" s="561">
        <f>IF($C$394=0,0,+$J$271*$C$382/$C$394)</f>
        <v>0</v>
      </c>
      <c r="K259" s="561">
        <f>IF($C$394=0,0,+$K$271*$C$382/$C$394)</f>
        <v>0</v>
      </c>
      <c r="L259" s="560">
        <v>0</v>
      </c>
      <c r="M259" s="561">
        <f t="shared" si="72"/>
        <v>0</v>
      </c>
      <c r="N259" s="561">
        <f>IF($C$449=0,0,+$N$326*$C$382/$C$449)</f>
        <v>0</v>
      </c>
      <c r="O259" s="561">
        <f>IF($C$449=0,0,+$O$326*$C$382/$C$449)</f>
        <v>0</v>
      </c>
      <c r="P259" s="560">
        <f>IF($C$449=0,0,+$P$326*$C$382/$C$449)</f>
        <v>0</v>
      </c>
      <c r="Q259" s="560">
        <f>IF($C$394=0,0,+$Q$271*$C$382/$C$394)</f>
        <v>0</v>
      </c>
      <c r="R259" s="560">
        <f t="shared" si="73"/>
        <v>0</v>
      </c>
      <c r="S259" s="560">
        <f>IF($C$449=0,0,+$S$326*$C$382/$C$449)</f>
        <v>0</v>
      </c>
      <c r="T259" s="560">
        <f>IF($C$449=0,0,+$T$326*$C$382/$C$449)</f>
        <v>0</v>
      </c>
      <c r="U259" s="560">
        <f>IF($C$449=0,0,+$U$326*$C$382/$C$449)</f>
        <v>0</v>
      </c>
      <c r="V259" s="257">
        <v>52</v>
      </c>
      <c r="W259" s="199"/>
      <c r="X259" s="199"/>
      <c r="Y259" s="199"/>
      <c r="Z259" s="199"/>
      <c r="AA259" s="199"/>
      <c r="AB259" s="199"/>
      <c r="AC259" s="199"/>
      <c r="AD259" s="199"/>
      <c r="AE259" s="199"/>
      <c r="AF259" s="199"/>
      <c r="AG259" s="199"/>
      <c r="AH259" s="199"/>
      <c r="AI259" s="199"/>
      <c r="AJ259" s="199"/>
      <c r="AK259" s="199"/>
      <c r="AL259" s="199"/>
      <c r="AM259" s="199"/>
      <c r="AN259" s="199"/>
    </row>
    <row r="260" spans="1:40">
      <c r="A260" s="131" t="s">
        <v>15</v>
      </c>
      <c r="B260" s="561">
        <f>IF($C$449=0,0,+$B$326*$C$383/$C$449)</f>
        <v>0</v>
      </c>
      <c r="C260" s="561">
        <f>IF($C$394=0,0,+$C$271*$C$383/$C$394)</f>
        <v>0</v>
      </c>
      <c r="D260" s="561">
        <f>IF($C$394=0,0,+$D$271*$C$383/$C$394)</f>
        <v>0</v>
      </c>
      <c r="E260" s="561">
        <f t="shared" si="71"/>
        <v>0</v>
      </c>
      <c r="F260" s="561">
        <f>IF($C$449=0,0,+$F$326*$C$383/$C$449)</f>
        <v>0</v>
      </c>
      <c r="G260" s="561">
        <f>IF($C$394=0,0,+$G$271*$C$383/$C$394)</f>
        <v>0</v>
      </c>
      <c r="H260" s="561"/>
      <c r="I260" s="561">
        <f>IF($C$394=0,0,+$I$271*$C$383/$C$394)</f>
        <v>0</v>
      </c>
      <c r="J260" s="561">
        <f>IF($C$394=0,0,+$J$271*$C$383/$C$394)</f>
        <v>0</v>
      </c>
      <c r="K260" s="561">
        <f>IF($C$394=0,0,+$K$271*$C$383/$C$394)</f>
        <v>0</v>
      </c>
      <c r="L260" s="560">
        <v>0</v>
      </c>
      <c r="M260" s="561">
        <f t="shared" si="72"/>
        <v>0</v>
      </c>
      <c r="N260" s="561">
        <f>IF($C$449=0,0,+$N$326*$C$383/$C$449)</f>
        <v>0</v>
      </c>
      <c r="O260" s="561">
        <f>IF($C$449=0,0,+$O$326*$C$383/$C$449)</f>
        <v>0</v>
      </c>
      <c r="P260" s="560">
        <f>IF($C$449=0,0,+$P$326*$C$383/$C$449)</f>
        <v>0</v>
      </c>
      <c r="Q260" s="560">
        <f>IF($C$394=0,0,+$Q$271*$C$383/$C$394)</f>
        <v>0</v>
      </c>
      <c r="R260" s="560">
        <f t="shared" si="73"/>
        <v>0</v>
      </c>
      <c r="S260" s="560">
        <f>IF($C$449=0,0,+$S$326*$C$383/$C$449)</f>
        <v>0</v>
      </c>
      <c r="T260" s="560">
        <f>IF($C$449=0,0,+$T$326*$C$383/$C$449)</f>
        <v>0</v>
      </c>
      <c r="U260" s="560">
        <f>IF($C$449=0,0,+$U$326*$C$383/$C$449)</f>
        <v>0</v>
      </c>
      <c r="V260" s="257">
        <v>53</v>
      </c>
      <c r="W260" s="199"/>
      <c r="X260" s="199"/>
      <c r="Y260" s="199"/>
      <c r="Z260" s="199"/>
      <c r="AA260" s="199"/>
      <c r="AB260" s="199"/>
      <c r="AC260" s="199"/>
      <c r="AD260" s="199"/>
      <c r="AE260" s="199"/>
      <c r="AF260" s="199"/>
      <c r="AG260" s="199"/>
      <c r="AH260" s="199"/>
      <c r="AI260" s="199"/>
      <c r="AJ260" s="199"/>
      <c r="AK260" s="199"/>
      <c r="AL260" s="199"/>
      <c r="AM260" s="199"/>
      <c r="AN260" s="199"/>
    </row>
    <row r="261" spans="1:40">
      <c r="A261" s="131" t="s">
        <v>16</v>
      </c>
      <c r="B261" s="561">
        <f>IF($C$449=0,0,+$B$326*$C$384/$C$449)</f>
        <v>0</v>
      </c>
      <c r="C261" s="561">
        <f>IF($C$394=0,0,+$C$271*$C$384/$C$394)</f>
        <v>0</v>
      </c>
      <c r="D261" s="561">
        <f>IF($C$394=0,0,+$D$271*$C$384/$C$394)</f>
        <v>0</v>
      </c>
      <c r="E261" s="561">
        <f t="shared" si="71"/>
        <v>0</v>
      </c>
      <c r="F261" s="561">
        <f>IF($C$449=0,0,+$F$326*$C$384/$C$449)</f>
        <v>0</v>
      </c>
      <c r="G261" s="561">
        <f>IF($C$394=0,0,+$G$271*$C$384/$C$394)</f>
        <v>0</v>
      </c>
      <c r="H261" s="561"/>
      <c r="I261" s="561">
        <f>IF($C$394=0,0,+$I$271*$C$384/$C$394)</f>
        <v>0</v>
      </c>
      <c r="J261" s="561">
        <f>IF($C$394=0,0,+$J$271*$C$384/$C$394)</f>
        <v>0</v>
      </c>
      <c r="K261" s="561">
        <f>IF($C$394=0,0,+$K$271*$C$384/$C$394)</f>
        <v>0</v>
      </c>
      <c r="L261" s="560">
        <v>0</v>
      </c>
      <c r="M261" s="561">
        <f t="shared" si="72"/>
        <v>0</v>
      </c>
      <c r="N261" s="561">
        <f>IF($C$449=0,0,+$N$326*$C$384/$C$449)</f>
        <v>0</v>
      </c>
      <c r="O261" s="561">
        <f>IF($C$449=0,0,+$O$326*$C$384/$C$449)</f>
        <v>0</v>
      </c>
      <c r="P261" s="560">
        <f>IF($C$449=0,0,+$P$326*$C$384/$C$449)</f>
        <v>0</v>
      </c>
      <c r="Q261" s="560">
        <f>IF($C$394=0,0,+$Q$271*$C$384/$C$394)</f>
        <v>0</v>
      </c>
      <c r="R261" s="560">
        <f t="shared" si="73"/>
        <v>0</v>
      </c>
      <c r="S261" s="560">
        <f>IF($C$449=0,0,+$S$326*$C$384/$C$449)</f>
        <v>0</v>
      </c>
      <c r="T261" s="560">
        <f>IF($C$449=0,0,+$T$326*$C$384/$C$449)</f>
        <v>0</v>
      </c>
      <c r="U261" s="560">
        <f>IF($C$449=0,0,+$U$326*$C$384/$C$449)</f>
        <v>0</v>
      </c>
      <c r="V261" s="257">
        <v>54</v>
      </c>
      <c r="W261" s="199"/>
      <c r="X261" s="199"/>
      <c r="Y261" s="199"/>
      <c r="Z261" s="199"/>
      <c r="AA261" s="199"/>
      <c r="AB261" s="199"/>
      <c r="AC261" s="199"/>
      <c r="AD261" s="199"/>
      <c r="AE261" s="199"/>
      <c r="AF261" s="199"/>
      <c r="AG261" s="199"/>
      <c r="AH261" s="199"/>
      <c r="AI261" s="199"/>
      <c r="AJ261" s="199"/>
      <c r="AK261" s="199"/>
      <c r="AL261" s="199"/>
      <c r="AM261" s="199"/>
      <c r="AN261" s="199"/>
    </row>
    <row r="262" spans="1:40">
      <c r="A262" s="131" t="s">
        <v>17</v>
      </c>
      <c r="B262" s="561">
        <f>IF($C$449=0,0,+$B$326*$C$385/$C$449)</f>
        <v>0</v>
      </c>
      <c r="C262" s="561">
        <f>IF($C$394=0,0,+$C$271*$C$385/$C$394)</f>
        <v>0</v>
      </c>
      <c r="D262" s="561">
        <f>IF($C$394=0,0,+$D$271*$C$385/$C$394)</f>
        <v>0</v>
      </c>
      <c r="E262" s="561">
        <f t="shared" si="71"/>
        <v>0</v>
      </c>
      <c r="F262" s="561">
        <f>IF($C$449=0,0,+$F$326*$C$385/$C$449)</f>
        <v>0</v>
      </c>
      <c r="G262" s="561">
        <f>IF($C$394=0,0,+$G$271*$C$385/$C$394)</f>
        <v>0</v>
      </c>
      <c r="H262" s="561"/>
      <c r="I262" s="561">
        <f>IF($C$394=0,0,+$I$271*$C$385/$C$394)</f>
        <v>0</v>
      </c>
      <c r="J262" s="561">
        <f>IF($C$394=0,0,+$J$271*$C$385/$C$394)</f>
        <v>0</v>
      </c>
      <c r="K262" s="561">
        <f>IF($C$394=0,0,+$K$271*$C$385/$C$394)</f>
        <v>0</v>
      </c>
      <c r="L262" s="560">
        <v>0</v>
      </c>
      <c r="M262" s="561">
        <f t="shared" si="72"/>
        <v>0</v>
      </c>
      <c r="N262" s="561">
        <f>IF($C$449=0,0,+$N$326*$C$385/$C$449)</f>
        <v>0</v>
      </c>
      <c r="O262" s="561">
        <f>IF($C$449=0,0,+$O$326*$C$385/$C$449)</f>
        <v>0</v>
      </c>
      <c r="P262" s="560">
        <f>IF($C$449=0,0,+$P$326*$C$385/$C$449)</f>
        <v>0</v>
      </c>
      <c r="Q262" s="560">
        <f>IF($C$394=0,0,+$Q$271*$C$385/$C$394)</f>
        <v>0</v>
      </c>
      <c r="R262" s="560">
        <f t="shared" si="73"/>
        <v>0</v>
      </c>
      <c r="S262" s="560">
        <f>IF($C$449=0,0,+$S$326*$C$385/$C$449)</f>
        <v>0</v>
      </c>
      <c r="T262" s="560">
        <f>IF($C$449=0,0,+$T$326*$C$385/$C$449)</f>
        <v>0</v>
      </c>
      <c r="U262" s="560">
        <f>IF($C$449=0,0,+$U$326*$C$385/$C$449)</f>
        <v>0</v>
      </c>
      <c r="V262" s="257">
        <v>55</v>
      </c>
      <c r="W262" s="199"/>
      <c r="X262" s="199"/>
      <c r="Y262" s="199"/>
      <c r="Z262" s="199"/>
      <c r="AA262" s="199"/>
      <c r="AB262" s="199"/>
      <c r="AC262" s="199"/>
      <c r="AD262" s="199"/>
      <c r="AE262" s="199"/>
      <c r="AF262" s="199"/>
      <c r="AG262" s="199"/>
      <c r="AH262" s="199"/>
      <c r="AI262" s="199"/>
      <c r="AJ262" s="199"/>
      <c r="AK262" s="199"/>
      <c r="AL262" s="199"/>
      <c r="AM262" s="199"/>
      <c r="AN262" s="199"/>
    </row>
    <row r="263" spans="1:40">
      <c r="A263" s="131" t="s">
        <v>18</v>
      </c>
      <c r="B263" s="561">
        <f>IF($C$449=0,0,+$B$326*$C$386/$C$449)</f>
        <v>0</v>
      </c>
      <c r="C263" s="561">
        <f>IF($C$394=0,0,+$C$271*$C$386/$C$394)</f>
        <v>0</v>
      </c>
      <c r="D263" s="561">
        <f>IF($C$394=0,0,+$D$271*$C$386/$C$394)</f>
        <v>0</v>
      </c>
      <c r="E263" s="561">
        <f t="shared" si="71"/>
        <v>0</v>
      </c>
      <c r="F263" s="561">
        <f>IF($C$449=0,0,+$F$326*$C$386/$C$449)</f>
        <v>0</v>
      </c>
      <c r="G263" s="561">
        <f>IF($C$394=0,0,+$G$271*$C$386/$C$394)</f>
        <v>0</v>
      </c>
      <c r="H263" s="561"/>
      <c r="I263" s="561">
        <f>IF($C$394=0,0,+$I$271*$C$386/$C$394)</f>
        <v>0</v>
      </c>
      <c r="J263" s="561">
        <f>IF($C$394=0,0,+$J$271*$C$386/$C$394)</f>
        <v>0</v>
      </c>
      <c r="K263" s="561">
        <f>IF($C$394=0,0,+$K$271*$C$386/$C$394)</f>
        <v>0</v>
      </c>
      <c r="L263" s="560">
        <v>0</v>
      </c>
      <c r="M263" s="561">
        <f t="shared" si="72"/>
        <v>0</v>
      </c>
      <c r="N263" s="561">
        <f>IF($C$449=0,0,+$N$326*$C$386/$C$449)</f>
        <v>0</v>
      </c>
      <c r="O263" s="561">
        <f>IF($C$449=0,0,+$O$326*$C$386/$C$449)</f>
        <v>0</v>
      </c>
      <c r="P263" s="560">
        <f>IF($C$449=0,0,+$P$326*$C$386/$C$449)</f>
        <v>0</v>
      </c>
      <c r="Q263" s="560">
        <f>IF($C$394=0,0,+$Q$271*$C$386/$C$394)</f>
        <v>0</v>
      </c>
      <c r="R263" s="560">
        <f t="shared" si="73"/>
        <v>0</v>
      </c>
      <c r="S263" s="560">
        <f>IF($C$449=0,0,+$S$326*$C$386/$C$449)</f>
        <v>0</v>
      </c>
      <c r="T263" s="560">
        <f>IF($C$449=0,0,+$T$326*$C$386/$C$449)</f>
        <v>0</v>
      </c>
      <c r="U263" s="560">
        <f>IF($C$449=0,0,+$U$326*$C$386/$C$449)</f>
        <v>0</v>
      </c>
      <c r="V263" s="257">
        <v>56</v>
      </c>
      <c r="W263" s="199"/>
      <c r="X263" s="199"/>
      <c r="Y263" s="199"/>
      <c r="Z263" s="199"/>
      <c r="AA263" s="199"/>
      <c r="AB263" s="199"/>
      <c r="AC263" s="199"/>
      <c r="AD263" s="199"/>
      <c r="AE263" s="199"/>
      <c r="AF263" s="199"/>
      <c r="AG263" s="199"/>
      <c r="AH263" s="199"/>
      <c r="AI263" s="199"/>
      <c r="AJ263" s="199"/>
      <c r="AK263" s="199"/>
      <c r="AL263" s="199"/>
      <c r="AM263" s="199"/>
      <c r="AN263" s="199"/>
    </row>
    <row r="264" spans="1:40">
      <c r="A264" s="131" t="s">
        <v>19</v>
      </c>
      <c r="B264" s="561">
        <f>IF($C$449=0,0,+$B$326*$C$387/$C$449)</f>
        <v>0</v>
      </c>
      <c r="C264" s="561">
        <f>IF($C$394=0,0,+$C$271*$C$387/$C$394)</f>
        <v>0</v>
      </c>
      <c r="D264" s="561">
        <f>IF($C$394=0,0,+$D$271*$C$387/$C$394)</f>
        <v>0</v>
      </c>
      <c r="E264" s="561">
        <f t="shared" si="71"/>
        <v>0</v>
      </c>
      <c r="F264" s="561">
        <f>IF($C$449=0,0,+$F$326*$C$387/$C$449)</f>
        <v>0</v>
      </c>
      <c r="G264" s="561">
        <f>IF($C$394=0,0,+$G$271*$C$387/$C$394)</f>
        <v>0</v>
      </c>
      <c r="H264" s="561"/>
      <c r="I264" s="561">
        <f>IF($C$394=0,0,+$I$271*$C$387/$C$394)</f>
        <v>0</v>
      </c>
      <c r="J264" s="561">
        <f>IF($C$394=0,0,+$J$271*$C$387/$C$394)</f>
        <v>0</v>
      </c>
      <c r="K264" s="561">
        <f>IF($C$394=0,0,+$K$271*$C$387/$C$394)</f>
        <v>0</v>
      </c>
      <c r="L264" s="560">
        <v>0</v>
      </c>
      <c r="M264" s="561">
        <f t="shared" si="72"/>
        <v>0</v>
      </c>
      <c r="N264" s="561">
        <f>IF($C$449=0,0,+$N$326*$C$387/$C$449)</f>
        <v>0</v>
      </c>
      <c r="O264" s="561">
        <f>IF($C$449=0,0,+$O$326*$C$387/$C$449)</f>
        <v>0</v>
      </c>
      <c r="P264" s="560">
        <f>IF($C$449=0,0,+$P$326*$C$387/$C$449)</f>
        <v>0</v>
      </c>
      <c r="Q264" s="560">
        <f>IF($C$394=0,0,+$Q$271*$C$387/$C$394)</f>
        <v>0</v>
      </c>
      <c r="R264" s="560">
        <f t="shared" si="73"/>
        <v>0</v>
      </c>
      <c r="S264" s="560">
        <f>IF($C$449=0,0,+$S$326*$C$387/$C$449)</f>
        <v>0</v>
      </c>
      <c r="T264" s="560">
        <f>IF($C$449=0,0,+$T$326*$C$387/$C$449)</f>
        <v>0</v>
      </c>
      <c r="U264" s="560">
        <f>IF($C$449=0,0,+$U$326*$C$387/$C$449)</f>
        <v>0</v>
      </c>
      <c r="V264" s="257">
        <v>57</v>
      </c>
      <c r="W264" s="199"/>
      <c r="X264" s="199"/>
      <c r="Y264" s="199"/>
      <c r="Z264" s="199"/>
      <c r="AA264" s="199"/>
      <c r="AB264" s="199"/>
      <c r="AC264" s="199"/>
      <c r="AD264" s="199"/>
      <c r="AE264" s="199"/>
      <c r="AF264" s="199"/>
      <c r="AG264" s="199"/>
      <c r="AH264" s="199"/>
      <c r="AI264" s="199"/>
      <c r="AJ264" s="199"/>
      <c r="AK264" s="199"/>
      <c r="AL264" s="199"/>
      <c r="AM264" s="199"/>
      <c r="AN264" s="199"/>
    </row>
    <row r="265" spans="1:40">
      <c r="A265" s="131" t="s">
        <v>20</v>
      </c>
      <c r="B265" s="561">
        <f>IF($C$449=0,0,+$B$326*$C$388/$C$449)</f>
        <v>0</v>
      </c>
      <c r="C265" s="561">
        <f>IF($C$394=0,0,+$C$271*$C$388/$C$394)</f>
        <v>0</v>
      </c>
      <c r="D265" s="561">
        <f>IF($C$394=0,0,+$D$271*$C$388/$C$394)</f>
        <v>0</v>
      </c>
      <c r="E265" s="561">
        <f t="shared" si="71"/>
        <v>0</v>
      </c>
      <c r="F265" s="561">
        <f>IF($C$449=0,0,+$F$326*$C$388/$C$449)</f>
        <v>0</v>
      </c>
      <c r="G265" s="561">
        <f>IF($C$394=0,0,+$G$271*$C$388/$C$394)</f>
        <v>0</v>
      </c>
      <c r="H265" s="561"/>
      <c r="I265" s="561">
        <f>IF($C$394=0,0,+$I$271*$C$388/$C$394)</f>
        <v>0</v>
      </c>
      <c r="J265" s="561">
        <f>IF($C$394=0,0,+$J$271*$C$388/$C$394)</f>
        <v>0</v>
      </c>
      <c r="K265" s="561">
        <f>IF($C$394=0,0,+$K$271*$C$388/$C$394)</f>
        <v>0</v>
      </c>
      <c r="L265" s="560">
        <v>0</v>
      </c>
      <c r="M265" s="561">
        <f t="shared" si="72"/>
        <v>0</v>
      </c>
      <c r="N265" s="561">
        <f>IF($C$449=0,0,+$N$326*$C$388/$C$449)</f>
        <v>0</v>
      </c>
      <c r="O265" s="561">
        <f>IF($C$449=0,0,+$O$326*$C$388/$C$449)</f>
        <v>0</v>
      </c>
      <c r="P265" s="560">
        <f>IF($C$449=0,0,+$P$326*$C$388/$C$449)</f>
        <v>0</v>
      </c>
      <c r="Q265" s="560">
        <f>IF($C$394=0,0,+$Q$271*$C$388/$C$394)</f>
        <v>0</v>
      </c>
      <c r="R265" s="560">
        <f t="shared" si="73"/>
        <v>0</v>
      </c>
      <c r="S265" s="560">
        <f>IF($C$449=0,0,+$S$326*$C$388/$C$449)</f>
        <v>0</v>
      </c>
      <c r="T265" s="560">
        <f>IF($C$449=0,0,+$T$326*$C$388/$C$449)</f>
        <v>0</v>
      </c>
      <c r="U265" s="560">
        <f>IF($C$449=0,0,+$U$326*$C$388/$C$449)</f>
        <v>0</v>
      </c>
      <c r="V265" s="257">
        <v>58</v>
      </c>
      <c r="W265" s="199"/>
      <c r="X265" s="199"/>
      <c r="Y265" s="199"/>
      <c r="Z265" s="199"/>
      <c r="AA265" s="199"/>
      <c r="AB265" s="199"/>
      <c r="AC265" s="199"/>
      <c r="AD265" s="199"/>
      <c r="AE265" s="199"/>
      <c r="AF265" s="199"/>
      <c r="AG265" s="199"/>
      <c r="AH265" s="199"/>
      <c r="AI265" s="199"/>
      <c r="AJ265" s="199"/>
      <c r="AK265" s="199"/>
      <c r="AL265" s="199"/>
      <c r="AM265" s="199"/>
      <c r="AN265" s="199"/>
    </row>
    <row r="266" spans="1:40">
      <c r="A266" s="131" t="s">
        <v>21</v>
      </c>
      <c r="B266" s="561">
        <f>IF($C$449=0,0,+$B$326*$C$389/$C$449)</f>
        <v>0</v>
      </c>
      <c r="C266" s="561">
        <f>IF($C$394=0,0,+$C$271*$C$389/$C$394)</f>
        <v>0</v>
      </c>
      <c r="D266" s="561">
        <f>IF($C$394=0,0,+$D$271*$C$389/$C$394)</f>
        <v>0</v>
      </c>
      <c r="E266" s="561">
        <f t="shared" si="71"/>
        <v>0</v>
      </c>
      <c r="F266" s="561">
        <f>IF($C$449=0,0,+$F$326*$C$389/$C$449)</f>
        <v>0</v>
      </c>
      <c r="G266" s="561">
        <f>IF($C$394=0,0,+$G$271*$C$389/$C$394)</f>
        <v>0</v>
      </c>
      <c r="H266" s="561"/>
      <c r="I266" s="561">
        <f>IF($C$394=0,0,+$I$271*$C$389/$C$394)</f>
        <v>0</v>
      </c>
      <c r="J266" s="561">
        <f>IF($C$394=0,0,+$J$271*$C$389/$C$394)</f>
        <v>0</v>
      </c>
      <c r="K266" s="561">
        <f>IF($C$394=0,0,+$K$271*$C$389/$C$394)</f>
        <v>0</v>
      </c>
      <c r="L266" s="560">
        <v>0</v>
      </c>
      <c r="M266" s="561">
        <f t="shared" si="72"/>
        <v>0</v>
      </c>
      <c r="N266" s="561">
        <f>IF($C$449=0,0,+$N$326*$C$389/$C$449)</f>
        <v>0</v>
      </c>
      <c r="O266" s="561">
        <f>IF($C$449=0,0,+$O$326*$C$389/$C$449)</f>
        <v>0</v>
      </c>
      <c r="P266" s="560">
        <f>IF($C$449=0,0,+$P$326*$C$389/$C$449)</f>
        <v>0</v>
      </c>
      <c r="Q266" s="560">
        <f>IF($C$394=0,0,+$Q$271*$C$389/$C$394)</f>
        <v>0</v>
      </c>
      <c r="R266" s="560">
        <f t="shared" si="73"/>
        <v>0</v>
      </c>
      <c r="S266" s="560">
        <f>IF($C$449=0,0,+$S$326*$C$389/$C$449)</f>
        <v>0</v>
      </c>
      <c r="T266" s="560">
        <f>IF($C$449=0,0,+$T$326*$C$389/$C$449)</f>
        <v>0</v>
      </c>
      <c r="U266" s="560">
        <f>IF($C$449=0,0,+$U$326*$C$389/$C$449)</f>
        <v>0</v>
      </c>
      <c r="V266" s="257">
        <v>59</v>
      </c>
      <c r="W266" s="199"/>
      <c r="X266" s="199"/>
      <c r="Y266" s="199"/>
      <c r="Z266" s="199"/>
      <c r="AA266" s="199"/>
      <c r="AB266" s="199"/>
      <c r="AC266" s="199"/>
      <c r="AD266" s="199"/>
      <c r="AE266" s="199"/>
      <c r="AF266" s="199"/>
      <c r="AG266" s="199"/>
      <c r="AH266" s="199"/>
      <c r="AI266" s="199"/>
      <c r="AJ266" s="199"/>
      <c r="AK266" s="199"/>
      <c r="AL266" s="199"/>
      <c r="AM266" s="199"/>
      <c r="AN266" s="199"/>
    </row>
    <row r="267" spans="1:40">
      <c r="A267" s="131" t="s">
        <v>22</v>
      </c>
      <c r="B267" s="561">
        <f>IF($C$449=0,0,+$B$326*$C$390/$C$449)</f>
        <v>0</v>
      </c>
      <c r="C267" s="561">
        <f>IF($C$394=0,0,+$C$271*$C$390/$C$394)</f>
        <v>0</v>
      </c>
      <c r="D267" s="561">
        <f>IF($C$394=0,0,+$D$271*$C$390/$C$394)</f>
        <v>0</v>
      </c>
      <c r="E267" s="561">
        <f t="shared" si="71"/>
        <v>0</v>
      </c>
      <c r="F267" s="561">
        <f>IF($C$449=0,0,+$F$326*$C$390/$C$449)</f>
        <v>0</v>
      </c>
      <c r="G267" s="561">
        <f>IF($C$394=0,0,+$G$271*$C$390/$C$394)</f>
        <v>0</v>
      </c>
      <c r="H267" s="561"/>
      <c r="I267" s="561">
        <f>IF($C$394=0,0,+$I$271*$C$390/$C$394)</f>
        <v>0</v>
      </c>
      <c r="J267" s="561">
        <f>IF($C$394=0,0,+$J$271*$C$390/$C$394)</f>
        <v>0</v>
      </c>
      <c r="K267" s="561">
        <f>IF($C$394=0,0,+$K$271*$C$390/$C$394)</f>
        <v>0</v>
      </c>
      <c r="L267" s="560">
        <v>0</v>
      </c>
      <c r="M267" s="561">
        <f t="shared" si="72"/>
        <v>0</v>
      </c>
      <c r="N267" s="561">
        <f>IF($C$449=0,0,+$N$326*$C$390/$C$449)</f>
        <v>0</v>
      </c>
      <c r="O267" s="561">
        <f>IF($C$449=0,0,+$O$326*$C$390/$C$449)</f>
        <v>0</v>
      </c>
      <c r="P267" s="560">
        <f>IF($C$449=0,0,+$P$326*$C$390/$C$449)</f>
        <v>0</v>
      </c>
      <c r="Q267" s="560">
        <f>IF($C$394=0,0,+$Q$271*$C$390/$C$394)</f>
        <v>0</v>
      </c>
      <c r="R267" s="560">
        <f t="shared" si="73"/>
        <v>0</v>
      </c>
      <c r="S267" s="560">
        <f>IF($C$449=0,0,+$S$326*$C$390/$C$449)</f>
        <v>0</v>
      </c>
      <c r="T267" s="560">
        <f>IF($C$449=0,0,+$T$326*$C$390/$C$449)</f>
        <v>0</v>
      </c>
      <c r="U267" s="560">
        <f>IF($C$449=0,0,+$U$326*$C$390/$C$449)</f>
        <v>0</v>
      </c>
      <c r="V267" s="257">
        <v>60</v>
      </c>
      <c r="W267" s="199"/>
      <c r="X267" s="199"/>
      <c r="Y267" s="199"/>
      <c r="Z267" s="199"/>
      <c r="AA267" s="199"/>
      <c r="AB267" s="199"/>
      <c r="AC267" s="199"/>
      <c r="AD267" s="199"/>
      <c r="AE267" s="199"/>
      <c r="AF267" s="199"/>
      <c r="AG267" s="199"/>
      <c r="AH267" s="199"/>
      <c r="AI267" s="199"/>
      <c r="AJ267" s="199"/>
      <c r="AK267" s="199"/>
      <c r="AL267" s="199"/>
      <c r="AM267" s="199"/>
      <c r="AN267" s="199"/>
    </row>
    <row r="268" spans="1:40">
      <c r="A268" s="131" t="s">
        <v>23</v>
      </c>
      <c r="B268" s="561">
        <f>IF($C$449=0,0,+$B$326*$C$391/$C$449)</f>
        <v>0</v>
      </c>
      <c r="C268" s="561">
        <f>IF($C$394=0,0,+$C$271*$C$391/$C$394)</f>
        <v>0</v>
      </c>
      <c r="D268" s="561">
        <f>IF($C$394=0,0,+$D$271*$C$391/$C$394)</f>
        <v>0</v>
      </c>
      <c r="E268" s="561">
        <f t="shared" si="71"/>
        <v>0</v>
      </c>
      <c r="F268" s="561">
        <f>IF($C$449=0,0,+$F$326*$C$391/$C$449)</f>
        <v>0</v>
      </c>
      <c r="G268" s="561">
        <f>IF($C$394=0,0,+$G$271*$C$391/$C$394)</f>
        <v>0</v>
      </c>
      <c r="H268" s="561"/>
      <c r="I268" s="561">
        <f>IF($C$394=0,0,+$I$271*$C$391/$C$394)</f>
        <v>0</v>
      </c>
      <c r="J268" s="561">
        <f>IF($C$394=0,0,+$J$271*$C$391/$C$394)</f>
        <v>0</v>
      </c>
      <c r="K268" s="561">
        <f>IF($C$394=0,0,+$K$271*$C$391/$C$394)</f>
        <v>0</v>
      </c>
      <c r="L268" s="560">
        <v>0</v>
      </c>
      <c r="M268" s="561">
        <f t="shared" si="72"/>
        <v>0</v>
      </c>
      <c r="N268" s="561">
        <f>IF($C$449=0,0,+$N$326*$C$391/$C$449)</f>
        <v>0</v>
      </c>
      <c r="O268" s="561">
        <f>IF($C$449=0,0,+$O$326*$C$391/$C$449)</f>
        <v>0</v>
      </c>
      <c r="P268" s="560">
        <f>IF($C$449=0,0,+$P$326*$C$391/$C$449)</f>
        <v>0</v>
      </c>
      <c r="Q268" s="560">
        <f>IF($C$394=0,0,+$Q$271*$C$391/$C$394)</f>
        <v>0</v>
      </c>
      <c r="R268" s="560">
        <f t="shared" si="73"/>
        <v>0</v>
      </c>
      <c r="S268" s="560">
        <f>IF($C$449=0,0,+$S$326*$C$391/$C$449)</f>
        <v>0</v>
      </c>
      <c r="T268" s="560">
        <f>IF($C$449=0,0,+$T$326*$C$391/$C$449)</f>
        <v>0</v>
      </c>
      <c r="U268" s="560">
        <f>IF($C$449=0,0,+$U$326*$C$391/$C$449)</f>
        <v>0</v>
      </c>
      <c r="V268" s="257">
        <v>61</v>
      </c>
      <c r="W268" s="199"/>
      <c r="X268" s="199"/>
      <c r="Y268" s="199"/>
      <c r="Z268" s="199"/>
      <c r="AA268" s="199"/>
      <c r="AB268" s="199"/>
      <c r="AC268" s="199"/>
      <c r="AD268" s="199"/>
      <c r="AE268" s="199"/>
      <c r="AF268" s="199"/>
      <c r="AG268" s="199"/>
      <c r="AH268" s="199"/>
      <c r="AI268" s="199"/>
      <c r="AJ268" s="199"/>
      <c r="AK268" s="199"/>
      <c r="AL268" s="199"/>
      <c r="AM268" s="199"/>
      <c r="AN268" s="199"/>
    </row>
    <row r="269" spans="1:40">
      <c r="A269" s="131" t="s">
        <v>24</v>
      </c>
      <c r="B269" s="561">
        <f>IF($C$449=0,0,+$B$326*$C$392/$C$449)</f>
        <v>0</v>
      </c>
      <c r="C269" s="561">
        <f>IF($C$394=0,0,+$C$271*$C$392/$C$394)</f>
        <v>0</v>
      </c>
      <c r="D269" s="561">
        <f>IF($C$394=0,0,+$D$271*$C$392/$C$394)</f>
        <v>0</v>
      </c>
      <c r="E269" s="561">
        <f t="shared" si="71"/>
        <v>0</v>
      </c>
      <c r="F269" s="561">
        <f>IF($C$449=0,0,+$F$326*$C$392/$C$449)</f>
        <v>0</v>
      </c>
      <c r="G269" s="561">
        <f>IF($C$394=0,0,+$G$271*$C$392/$C$394)</f>
        <v>0</v>
      </c>
      <c r="H269" s="561"/>
      <c r="I269" s="561">
        <f>IF($C$394=0,0,+$I$271*$C$392/$C$394)</f>
        <v>0</v>
      </c>
      <c r="J269" s="561">
        <f>IF($C$394=0,0,+$J$271*$C$392/$C$394)</f>
        <v>0</v>
      </c>
      <c r="K269" s="561">
        <f>IF($C$394=0,0,+$K$271*$C$392/$C$394)</f>
        <v>0</v>
      </c>
      <c r="L269" s="560">
        <v>0</v>
      </c>
      <c r="M269" s="561">
        <f t="shared" si="72"/>
        <v>0</v>
      </c>
      <c r="N269" s="561">
        <f>IF($C$449=0,0,+$N$326*$C$392/$C$449)</f>
        <v>0</v>
      </c>
      <c r="O269" s="561">
        <f>IF($C$449=0,0,+$O$326*$C$392/$C$449)</f>
        <v>0</v>
      </c>
      <c r="P269" s="560">
        <f>IF($C$449=0,0,+$P$326*$C$392/$C$449)</f>
        <v>0</v>
      </c>
      <c r="Q269" s="560">
        <f>IF($C$394=0,0,+$Q$271*$C$392/$C$394)</f>
        <v>0</v>
      </c>
      <c r="R269" s="560">
        <f t="shared" si="73"/>
        <v>0</v>
      </c>
      <c r="S269" s="560">
        <f>IF($C$449=0,0,+$S$326*$C$392/$C$449)</f>
        <v>0</v>
      </c>
      <c r="T269" s="560">
        <f>IF($C$449=0,0,+$T$326*$C$392/$C$449)</f>
        <v>0</v>
      </c>
      <c r="U269" s="560">
        <f>IF($C$449=0,0,+$U$326*$C$392/$C$449)</f>
        <v>0</v>
      </c>
      <c r="V269" s="257">
        <v>62</v>
      </c>
      <c r="W269" s="199"/>
      <c r="X269" s="199"/>
      <c r="Y269" s="199"/>
      <c r="Z269" s="199"/>
      <c r="AA269" s="199"/>
      <c r="AB269" s="199"/>
      <c r="AC269" s="199"/>
      <c r="AD269" s="199"/>
      <c r="AE269" s="199"/>
      <c r="AF269" s="199"/>
      <c r="AG269" s="199"/>
      <c r="AH269" s="199"/>
      <c r="AI269" s="199"/>
      <c r="AJ269" s="199"/>
      <c r="AK269" s="199"/>
      <c r="AL269" s="199"/>
      <c r="AM269" s="199"/>
      <c r="AN269" s="199"/>
    </row>
    <row r="270" spans="1:40" ht="15.75">
      <c r="A270" s="127"/>
      <c r="B270" s="627"/>
      <c r="C270" s="565"/>
      <c r="D270" s="565"/>
      <c r="E270" s="565"/>
      <c r="F270" s="627"/>
      <c r="G270" s="627"/>
      <c r="H270" s="627"/>
      <c r="I270" s="578"/>
      <c r="J270" s="578"/>
      <c r="K270" s="578"/>
      <c r="L270" s="569"/>
      <c r="M270" s="627"/>
      <c r="N270" s="627"/>
      <c r="O270" s="627"/>
      <c r="P270" s="563"/>
      <c r="Q270" s="566"/>
      <c r="R270" s="566"/>
      <c r="S270" s="566"/>
      <c r="T270" s="566"/>
      <c r="U270" s="563"/>
      <c r="V270" s="257">
        <v>63</v>
      </c>
      <c r="W270" s="199"/>
      <c r="X270" s="199"/>
      <c r="Y270" s="199"/>
      <c r="Z270" s="199"/>
      <c r="AA270" s="199"/>
      <c r="AB270" s="199"/>
      <c r="AC270" s="199"/>
      <c r="AD270" s="199"/>
      <c r="AE270" s="199"/>
      <c r="AF270" s="199"/>
      <c r="AG270" s="199"/>
      <c r="AH270" s="199"/>
      <c r="AI270" s="199"/>
      <c r="AJ270" s="199"/>
      <c r="AK270" s="199"/>
      <c r="AL270" s="199"/>
      <c r="AM270" s="199"/>
      <c r="AN270" s="199"/>
    </row>
    <row r="271" spans="1:40" ht="15.75">
      <c r="A271" s="872" t="s">
        <v>285</v>
      </c>
      <c r="B271" s="873">
        <f>SUM(B246:B269)</f>
        <v>0</v>
      </c>
      <c r="C271" s="873">
        <f>IF($F$449=0,0,+$C$326*$F$394/$F$449)</f>
        <v>0</v>
      </c>
      <c r="D271" s="873">
        <f>$D$326*$G$394</f>
        <v>0</v>
      </c>
      <c r="E271" s="873">
        <f>SUM(E246:E269)</f>
        <v>0</v>
      </c>
      <c r="F271" s="873">
        <f>SUM(F246:F269)</f>
        <v>0</v>
      </c>
      <c r="G271" s="873">
        <f>IF($D$449=0,0,+$G$326*$D$394/$D$449)</f>
        <v>0</v>
      </c>
      <c r="H271" s="873"/>
      <c r="I271" s="873">
        <f>IF($D$449=0,0,+$I$326*$D$394/($D$449-$D$425))</f>
        <v>0</v>
      </c>
      <c r="J271" s="873">
        <f>IF($I$449=0,0,+$J$326*$I$394/$I$449)</f>
        <v>0</v>
      </c>
      <c r="K271" s="873">
        <f>IF($E$449=0,0,+$K$326*$E$394/$E$449)</f>
        <v>0</v>
      </c>
      <c r="L271" s="622">
        <f>SUM(L246:L269)</f>
        <v>0</v>
      </c>
      <c r="M271" s="873">
        <f>SUM(M246:M269)</f>
        <v>0</v>
      </c>
      <c r="N271" s="873">
        <f>SUM(N246:N269)</f>
        <v>0</v>
      </c>
      <c r="O271" s="873">
        <f>SUM(O246:O269)</f>
        <v>0</v>
      </c>
      <c r="P271" s="874">
        <f>SUM(P246:P269)</f>
        <v>0</v>
      </c>
      <c r="Q271" s="874">
        <f>IF($F$449=0,0,+$Q$326*$F$394/$F$449)</f>
        <v>0</v>
      </c>
      <c r="R271" s="874">
        <f>SUM(R246:R269)</f>
        <v>0</v>
      </c>
      <c r="S271" s="874">
        <f>SUM(S246:S269)</f>
        <v>0</v>
      </c>
      <c r="T271" s="874">
        <f>SUM(T246:T269)</f>
        <v>0</v>
      </c>
      <c r="U271" s="874">
        <f>SUM(U246:U269)</f>
        <v>0</v>
      </c>
      <c r="V271" s="257">
        <v>64</v>
      </c>
      <c r="W271" s="199"/>
      <c r="X271" s="199"/>
      <c r="Y271" s="199"/>
      <c r="Z271" s="199"/>
      <c r="AA271" s="199"/>
      <c r="AB271" s="199"/>
      <c r="AC271" s="199"/>
      <c r="AD271" s="199"/>
      <c r="AE271" s="199"/>
      <c r="AF271" s="199"/>
      <c r="AG271" s="199"/>
      <c r="AH271" s="199"/>
      <c r="AI271" s="199"/>
      <c r="AJ271" s="199"/>
      <c r="AK271" s="199"/>
      <c r="AL271" s="199"/>
      <c r="AM271" s="199"/>
      <c r="AN271" s="199"/>
    </row>
    <row r="272" spans="1:40" ht="15.75">
      <c r="A272" s="213"/>
      <c r="B272" s="382"/>
      <c r="C272" s="382"/>
      <c r="D272" s="382"/>
      <c r="E272" s="382"/>
      <c r="F272" s="382"/>
      <c r="G272" s="382"/>
      <c r="H272" s="382"/>
      <c r="I272" s="866"/>
      <c r="J272" s="866"/>
      <c r="K272" s="866"/>
      <c r="L272" s="577"/>
      <c r="M272" s="631"/>
      <c r="N272" s="382"/>
      <c r="O272" s="382"/>
      <c r="P272" s="867"/>
      <c r="Q272" s="867"/>
      <c r="R272" s="557"/>
      <c r="S272" s="867"/>
      <c r="T272" s="867"/>
      <c r="U272" s="867"/>
      <c r="V272" s="257">
        <v>65</v>
      </c>
      <c r="W272" s="199"/>
      <c r="X272" s="199"/>
      <c r="Y272" s="199"/>
      <c r="Z272" s="199"/>
      <c r="AA272" s="199"/>
      <c r="AB272" s="199"/>
      <c r="AC272" s="199"/>
      <c r="AD272" s="199"/>
      <c r="AE272" s="199"/>
      <c r="AF272" s="199"/>
      <c r="AG272" s="199"/>
      <c r="AH272" s="199"/>
      <c r="AI272" s="199"/>
      <c r="AJ272" s="199"/>
      <c r="AK272" s="199"/>
      <c r="AL272" s="199"/>
      <c r="AM272" s="199"/>
      <c r="AN272" s="199"/>
    </row>
    <row r="273" spans="1:40" ht="15.75">
      <c r="A273" s="127" t="s">
        <v>25</v>
      </c>
      <c r="B273" s="576"/>
      <c r="C273" s="556"/>
      <c r="D273" s="556"/>
      <c r="E273" s="556"/>
      <c r="F273" s="576"/>
      <c r="G273" s="576"/>
      <c r="H273" s="576"/>
      <c r="I273" s="561"/>
      <c r="J273" s="561"/>
      <c r="K273" s="561"/>
      <c r="L273" s="562"/>
      <c r="M273" s="576"/>
      <c r="N273" s="576"/>
      <c r="O273" s="576"/>
      <c r="P273" s="328"/>
      <c r="Q273" s="557"/>
      <c r="R273" s="557"/>
      <c r="S273" s="557"/>
      <c r="T273" s="557"/>
      <c r="U273" s="328"/>
      <c r="V273" s="257">
        <v>66</v>
      </c>
      <c r="W273" s="199"/>
      <c r="X273" s="199"/>
      <c r="Y273" s="199"/>
      <c r="Z273" s="199"/>
      <c r="AA273" s="199"/>
      <c r="AB273" s="199"/>
      <c r="AC273" s="199"/>
      <c r="AD273" s="199"/>
      <c r="AE273" s="199"/>
      <c r="AF273" s="199"/>
      <c r="AG273" s="199"/>
      <c r="AH273" s="199"/>
      <c r="AI273" s="199"/>
      <c r="AJ273" s="199"/>
      <c r="AK273" s="199"/>
      <c r="AL273" s="199"/>
      <c r="AM273" s="199"/>
      <c r="AN273" s="199"/>
    </row>
    <row r="274" spans="1:40">
      <c r="A274" s="131" t="s">
        <v>26</v>
      </c>
      <c r="B274" s="561">
        <f>IF($C$449=0,0,+$B$326*$C$397/$C$449)</f>
        <v>0</v>
      </c>
      <c r="C274" s="561">
        <f>IF($C$405=0,0,+$C$282*$C$397/$C$405)</f>
        <v>0</v>
      </c>
      <c r="D274" s="561">
        <f>IF($C$405=0,0,+$D$282*$C$397/$C$405)</f>
        <v>0</v>
      </c>
      <c r="E274" s="561">
        <f t="shared" ref="E274:E280" si="74">SUM(B274:D274)</f>
        <v>0</v>
      </c>
      <c r="F274" s="561">
        <f>IF($C$449=0,0,+$F$326*$C$397/$C$449)</f>
        <v>0</v>
      </c>
      <c r="G274" s="561">
        <f>IF($C$394=0,0,+$G$282*$C$397/$C$405)</f>
        <v>0</v>
      </c>
      <c r="H274" s="561"/>
      <c r="I274" s="561">
        <f>IF($C$405=0,0,+$I$282*$C$397/$C$405)</f>
        <v>0</v>
      </c>
      <c r="J274" s="561">
        <f>IF($C$405=0,0,+$J$282*$C$397/$C$405)</f>
        <v>0</v>
      </c>
      <c r="K274" s="561">
        <f>IF($C$405=0,0,+$K$282*$C$397/$C$405)</f>
        <v>0</v>
      </c>
      <c r="L274" s="560">
        <v>0</v>
      </c>
      <c r="M274" s="561">
        <f t="shared" ref="M274:M280" si="75">SUM(F274:L274)</f>
        <v>0</v>
      </c>
      <c r="N274" s="561">
        <f>IF($C$449=0,0,+$N$326*$C$397/$C$449)</f>
        <v>0</v>
      </c>
      <c r="O274" s="561">
        <f>IF($C$449=0,0,+$O$326*$C$397/$C$449)</f>
        <v>0</v>
      </c>
      <c r="P274" s="560">
        <f>IF($C$449=0,0,+$P$326*$C$397/$C$449)</f>
        <v>0</v>
      </c>
      <c r="Q274" s="560">
        <f>IF($C$405=0,0,+$Q$282*$C$397/$C$405)</f>
        <v>0</v>
      </c>
      <c r="R274" s="560">
        <f t="shared" ref="R274:R280" si="76">SUM(P274:Q274)</f>
        <v>0</v>
      </c>
      <c r="S274" s="560">
        <f>IF($C$449=0,0,+$S$326*$C$397/$C$449)</f>
        <v>0</v>
      </c>
      <c r="T274" s="560">
        <f>IF($C$449=0,0,+$T$326*$C$397/$C$449)</f>
        <v>0</v>
      </c>
      <c r="U274" s="560">
        <f>IF($C$449=0,0,+$U$326*$C$397/$C$449)</f>
        <v>0</v>
      </c>
      <c r="V274" s="257">
        <v>67</v>
      </c>
      <c r="W274" s="199"/>
      <c r="X274" s="199"/>
      <c r="Y274" s="199"/>
      <c r="Z274" s="199"/>
      <c r="AA274" s="199"/>
      <c r="AB274" s="199"/>
      <c r="AC274" s="199"/>
      <c r="AD274" s="199"/>
      <c r="AE274" s="199"/>
      <c r="AF274" s="199"/>
      <c r="AG274" s="199"/>
      <c r="AH274" s="199"/>
      <c r="AI274" s="199"/>
      <c r="AJ274" s="199"/>
      <c r="AK274" s="199"/>
      <c r="AL274" s="199"/>
      <c r="AM274" s="199"/>
      <c r="AN274" s="199"/>
    </row>
    <row r="275" spans="1:40">
      <c r="A275" s="131" t="s">
        <v>126</v>
      </c>
      <c r="B275" s="561">
        <f>IF($C$449=0,0,+$B$326*$C$398/$C$449)</f>
        <v>0</v>
      </c>
      <c r="C275" s="561">
        <f>IF($C$405=0,0,+$C$282*$C$398/$C$405)</f>
        <v>0</v>
      </c>
      <c r="D275" s="561">
        <f>IF($C$405=0,0,+$D$282*$C$398/$C$405)</f>
        <v>0</v>
      </c>
      <c r="E275" s="561">
        <f t="shared" si="74"/>
        <v>0</v>
      </c>
      <c r="F275" s="561">
        <f>IF($C$449=0,0,+$F$326*$C$398/$C$449)</f>
        <v>0</v>
      </c>
      <c r="G275" s="561">
        <f>IF($C$394=0,0,+$G$282*$C$398/$C$405)</f>
        <v>0</v>
      </c>
      <c r="H275" s="561"/>
      <c r="I275" s="561">
        <f>IF($C$405=0,0,+$I$282*$C$398/$C$405)</f>
        <v>0</v>
      </c>
      <c r="J275" s="561">
        <f>IF($C$405=0,0,+$J$282*$C$398/$C$405)</f>
        <v>0</v>
      </c>
      <c r="K275" s="561">
        <f>IF($C$405=0,0,+$K$282*$C$398/$C$405)</f>
        <v>0</v>
      </c>
      <c r="L275" s="560">
        <v>0</v>
      </c>
      <c r="M275" s="561">
        <f t="shared" si="75"/>
        <v>0</v>
      </c>
      <c r="N275" s="561">
        <f>IF($C$449=0,0,+$N$326*$C$398/$C$449)</f>
        <v>0</v>
      </c>
      <c r="O275" s="561">
        <f>IF($C$449=0,0,+$O$326*$C$398/$C$449)</f>
        <v>0</v>
      </c>
      <c r="P275" s="560">
        <f>IF($C$449=0,0,+$P$326*$C$398/$C$449)</f>
        <v>0</v>
      </c>
      <c r="Q275" s="560">
        <f>IF($C$405=0,0,+$Q$282*$C$398/$C$405)</f>
        <v>0</v>
      </c>
      <c r="R275" s="560">
        <f t="shared" si="76"/>
        <v>0</v>
      </c>
      <c r="S275" s="560">
        <f>IF($C$449=0,0,+$S$326*$C$398/$C$449)</f>
        <v>0</v>
      </c>
      <c r="T275" s="560">
        <f>IF($C$449=0,0,+$T$326*$C$398/$C$449)</f>
        <v>0</v>
      </c>
      <c r="U275" s="560">
        <f>IF($C$449=0,0,+$U$326*$C$398/$C$449)</f>
        <v>0</v>
      </c>
      <c r="V275" s="257">
        <v>68</v>
      </c>
      <c r="W275" s="199"/>
      <c r="X275" s="199"/>
      <c r="Y275" s="199"/>
      <c r="Z275" s="199"/>
      <c r="AA275" s="199"/>
      <c r="AB275" s="199"/>
      <c r="AC275" s="199"/>
      <c r="AD275" s="199"/>
      <c r="AE275" s="199"/>
      <c r="AF275" s="199"/>
      <c r="AG275" s="199"/>
      <c r="AH275" s="199"/>
      <c r="AI275" s="199"/>
      <c r="AJ275" s="199"/>
      <c r="AK275" s="199"/>
      <c r="AL275" s="199"/>
      <c r="AM275" s="199"/>
      <c r="AN275" s="199"/>
    </row>
    <row r="276" spans="1:40">
      <c r="A276" s="131" t="s">
        <v>28</v>
      </c>
      <c r="B276" s="561">
        <f>IF($C$449=0,0,+$B$326*$C$399/$C$449)</f>
        <v>0</v>
      </c>
      <c r="C276" s="561">
        <f>IF($C$405=0,0,+$C$282*$C$399/$C$405)</f>
        <v>0</v>
      </c>
      <c r="D276" s="561">
        <f>IF($C$405=0,0,+$D$282*$C$399/$C$405)</f>
        <v>0</v>
      </c>
      <c r="E276" s="561">
        <f t="shared" si="74"/>
        <v>0</v>
      </c>
      <c r="F276" s="561">
        <f>IF($C$449=0,0,+$F$326*$C$399/$C$449)</f>
        <v>0</v>
      </c>
      <c r="G276" s="561">
        <f>IF($C$394=0,0,+$G$282*$C$399/$C$405)</f>
        <v>0</v>
      </c>
      <c r="H276" s="561"/>
      <c r="I276" s="561">
        <f>IF($C$405=0,0,+$I$282*$C$399/$C$405)</f>
        <v>0</v>
      </c>
      <c r="J276" s="561">
        <f>IF($C$405=0,0,+$J$282*$C$399/$C$405)</f>
        <v>0</v>
      </c>
      <c r="K276" s="561">
        <f>IF($C$405=0,0,+$K$282*$C$399/$C$405)</f>
        <v>0</v>
      </c>
      <c r="L276" s="560">
        <v>0</v>
      </c>
      <c r="M276" s="561">
        <f t="shared" si="75"/>
        <v>0</v>
      </c>
      <c r="N276" s="561">
        <f>IF($C$449=0,0,+$N$326*$C$399/$C$449)</f>
        <v>0</v>
      </c>
      <c r="O276" s="561">
        <f>IF($C$449=0,0,+$O$326*$C$399/$C$449)</f>
        <v>0</v>
      </c>
      <c r="P276" s="560">
        <f>IF($C$449=0,0,+$P$326*$C$399/$C$449)</f>
        <v>0</v>
      </c>
      <c r="Q276" s="560">
        <f>IF($C$405=0,0,+$Q$282*$C$399/$C$405)</f>
        <v>0</v>
      </c>
      <c r="R276" s="560">
        <f t="shared" si="76"/>
        <v>0</v>
      </c>
      <c r="S276" s="560">
        <f>IF($C$449=0,0,+$S$326*$C$399/$C$449)</f>
        <v>0</v>
      </c>
      <c r="T276" s="560">
        <f>IF($C$449=0,0,+$T$326*$C$399/$C$449)</f>
        <v>0</v>
      </c>
      <c r="U276" s="560">
        <f>IF($C$449=0,0,+$U$326*$C$399/$C$449)</f>
        <v>0</v>
      </c>
      <c r="V276" s="257">
        <v>69</v>
      </c>
      <c r="W276" s="199"/>
      <c r="X276" s="199"/>
      <c r="Y276" s="199"/>
      <c r="Z276" s="199"/>
      <c r="AA276" s="199"/>
      <c r="AB276" s="199"/>
      <c r="AC276" s="199"/>
      <c r="AD276" s="199"/>
      <c r="AE276" s="199"/>
      <c r="AF276" s="199"/>
      <c r="AG276" s="199"/>
      <c r="AH276" s="199"/>
      <c r="AI276" s="199"/>
      <c r="AJ276" s="199"/>
      <c r="AK276" s="199"/>
      <c r="AL276" s="199"/>
      <c r="AM276" s="199"/>
      <c r="AN276" s="199"/>
    </row>
    <row r="277" spans="1:40">
      <c r="A277" s="131" t="s">
        <v>29</v>
      </c>
      <c r="B277" s="561">
        <f>IF($C$449=0,0,+$B$326*$C$400/$C$449)</f>
        <v>0</v>
      </c>
      <c r="C277" s="561">
        <f>IF($C$405=0,0,+$C$282*$C$400/$C$405)</f>
        <v>0</v>
      </c>
      <c r="D277" s="561">
        <f>IF($C$405=0,0,+$D$282*$C$400/$C$405)</f>
        <v>0</v>
      </c>
      <c r="E277" s="561">
        <f t="shared" si="74"/>
        <v>0</v>
      </c>
      <c r="F277" s="561">
        <f>IF($C$449=0,0,+$F$326*$C$400/$C$449)</f>
        <v>0</v>
      </c>
      <c r="G277" s="561">
        <f>IF($C$394=0,0,+$G$282*$C$400/$C$405)</f>
        <v>0</v>
      </c>
      <c r="H277" s="561"/>
      <c r="I277" s="561">
        <f>IF($C$405=0,0,+$I$282*$C$400/$C$405)</f>
        <v>0</v>
      </c>
      <c r="J277" s="561">
        <f>IF($C$405=0,0,+$J$282*$C$400/$C$405)</f>
        <v>0</v>
      </c>
      <c r="K277" s="561">
        <f>IF($C$405=0,0,+$K$282*$C$400/$C$405)</f>
        <v>0</v>
      </c>
      <c r="L277" s="560">
        <v>0</v>
      </c>
      <c r="M277" s="561">
        <f t="shared" si="75"/>
        <v>0</v>
      </c>
      <c r="N277" s="561">
        <f>IF($C$449=0,0,+$N$326*$C$400/$C$449)</f>
        <v>0</v>
      </c>
      <c r="O277" s="561">
        <f>IF($C$449=0,0,+$O$326*$C$400/$C$449)</f>
        <v>0</v>
      </c>
      <c r="P277" s="560">
        <f>IF($C$449=0,0,+$P$326*$C$400/$C$449)</f>
        <v>0</v>
      </c>
      <c r="Q277" s="560">
        <f>IF($C$405=0,0,+$Q$282*$C$400/$C$405)</f>
        <v>0</v>
      </c>
      <c r="R277" s="560">
        <f t="shared" si="76"/>
        <v>0</v>
      </c>
      <c r="S277" s="560">
        <f>IF($C$449=0,0,+$S$326*$C$400/$C$449)</f>
        <v>0</v>
      </c>
      <c r="T277" s="560">
        <f>IF($C$449=0,0,+$T$326*$C$400/$C$449)</f>
        <v>0</v>
      </c>
      <c r="U277" s="560">
        <f>IF($C$449=0,0,+$U$326*$C$400/$C$449)</f>
        <v>0</v>
      </c>
      <c r="V277" s="257">
        <v>70</v>
      </c>
      <c r="W277" s="199"/>
      <c r="X277" s="199"/>
      <c r="Y277" s="199"/>
      <c r="Z277" s="199"/>
      <c r="AA277" s="199"/>
      <c r="AB277" s="199"/>
      <c r="AC277" s="199"/>
      <c r="AD277" s="199"/>
      <c r="AE277" s="199"/>
      <c r="AF277" s="199"/>
      <c r="AG277" s="199"/>
      <c r="AH277" s="199"/>
      <c r="AI277" s="199"/>
      <c r="AJ277" s="199"/>
      <c r="AK277" s="199"/>
      <c r="AL277" s="199"/>
      <c r="AM277" s="199"/>
      <c r="AN277" s="199"/>
    </row>
    <row r="278" spans="1:40">
      <c r="A278" s="131" t="s">
        <v>127</v>
      </c>
      <c r="B278" s="561">
        <f>IF($C$449=0,0,+$B$326*$C$401/$C$449)</f>
        <v>0</v>
      </c>
      <c r="C278" s="561">
        <f>IF($C$405=0,0,+$C$282*$C$401/$C$405)</f>
        <v>0</v>
      </c>
      <c r="D278" s="561">
        <f>IF($C$405=0,0,+$D$282*$C$401/$C$405)</f>
        <v>0</v>
      </c>
      <c r="E278" s="561">
        <f t="shared" si="74"/>
        <v>0</v>
      </c>
      <c r="F278" s="561">
        <f>IF($C$449=0,0,+$F$326*$C$401/$C$449)</f>
        <v>0</v>
      </c>
      <c r="G278" s="561">
        <f>IF($C$394=0,0,+$G$282*$C$401/$C$405)</f>
        <v>0</v>
      </c>
      <c r="H278" s="561"/>
      <c r="I278" s="561">
        <f>IF($C$405=0,0,+$I$282*$C$401/$C$405)</f>
        <v>0</v>
      </c>
      <c r="J278" s="561">
        <f>IF($C$405=0,0,+$J$282*$C$401/$C$405)</f>
        <v>0</v>
      </c>
      <c r="K278" s="561">
        <f>IF($C$405=0,0,+$K$282*$C$401/$C$405)</f>
        <v>0</v>
      </c>
      <c r="L278" s="560">
        <v>0</v>
      </c>
      <c r="M278" s="561">
        <f t="shared" si="75"/>
        <v>0</v>
      </c>
      <c r="N278" s="561">
        <f>IF($C$449=0,0,+$N$326*$C$401/$C$449)</f>
        <v>0</v>
      </c>
      <c r="O278" s="561">
        <f>IF($C$449=0,0,+$O$326*$C$401/$C$449)</f>
        <v>0</v>
      </c>
      <c r="P278" s="560">
        <f>IF($C$449=0,0,+$P$326*$C$401/$C$449)</f>
        <v>0</v>
      </c>
      <c r="Q278" s="560">
        <f>IF($C$405=0,0,+$Q$282*$C$401/$C$405)</f>
        <v>0</v>
      </c>
      <c r="R278" s="560">
        <f t="shared" si="76"/>
        <v>0</v>
      </c>
      <c r="S278" s="560">
        <f>IF($C$449=0,0,+$S$326*$C$401/$C$449)</f>
        <v>0</v>
      </c>
      <c r="T278" s="560">
        <f>IF($C$449=0,0,+$T$326*$C$401/$C$449)</f>
        <v>0</v>
      </c>
      <c r="U278" s="560">
        <f>IF($C$449=0,0,+$U$326*$C$401/$C$449)</f>
        <v>0</v>
      </c>
      <c r="V278" s="257">
        <v>71</v>
      </c>
      <c r="W278" s="199"/>
      <c r="X278" s="199"/>
      <c r="Y278" s="199"/>
      <c r="Z278" s="199"/>
      <c r="AA278" s="199"/>
      <c r="AB278" s="199"/>
      <c r="AC278" s="199"/>
      <c r="AD278" s="199"/>
      <c r="AE278" s="199"/>
      <c r="AF278" s="199"/>
      <c r="AG278" s="199"/>
      <c r="AH278" s="199"/>
      <c r="AI278" s="199"/>
      <c r="AJ278" s="199"/>
      <c r="AK278" s="199"/>
      <c r="AL278" s="199"/>
      <c r="AM278" s="199"/>
      <c r="AN278" s="199"/>
    </row>
    <row r="279" spans="1:40">
      <c r="A279" s="131" t="s">
        <v>128</v>
      </c>
      <c r="B279" s="561">
        <f>IF($C$449=0,0,+$B$326*$C$402/$C$449)</f>
        <v>0</v>
      </c>
      <c r="C279" s="561">
        <f>IF($C$405=0,0,+$C$282*$C$402/$C$405)</f>
        <v>0</v>
      </c>
      <c r="D279" s="561">
        <f>IF($C$405=0,0,+$D$282*$C$402/$C$405)</f>
        <v>0</v>
      </c>
      <c r="E279" s="561">
        <f t="shared" si="74"/>
        <v>0</v>
      </c>
      <c r="F279" s="561">
        <f>IF($C$449=0,0,+$F$326*$C$402/$C$449)</f>
        <v>0</v>
      </c>
      <c r="G279" s="561">
        <f>IF($C$394=0,0,+$G$282*$C$402/$C$405)</f>
        <v>0</v>
      </c>
      <c r="H279" s="561"/>
      <c r="I279" s="561">
        <f>IF($C$405=0,0,+$I$282*$C$402/$C$405)</f>
        <v>0</v>
      </c>
      <c r="J279" s="561">
        <f>IF($C$405=0,0,+$J$282*$C$402/$C$405)</f>
        <v>0</v>
      </c>
      <c r="K279" s="561">
        <f>IF($C$405=0,0,+$K$282*$C$402/$C$405)</f>
        <v>0</v>
      </c>
      <c r="L279" s="560">
        <v>0</v>
      </c>
      <c r="M279" s="561">
        <f t="shared" si="75"/>
        <v>0</v>
      </c>
      <c r="N279" s="561">
        <f>IF($C$449=0,0,+$N$326*$C$402/$C$449)</f>
        <v>0</v>
      </c>
      <c r="O279" s="561">
        <f>IF($C$449=0,0,+$O$326*$C$402/$C$449)</f>
        <v>0</v>
      </c>
      <c r="P279" s="560">
        <f>IF($C$449=0,0,+$P$326*$C$402/$C$449)</f>
        <v>0</v>
      </c>
      <c r="Q279" s="560">
        <f>IF($C$405=0,0,+$Q$282*$C$402/$C$405)</f>
        <v>0</v>
      </c>
      <c r="R279" s="560">
        <f t="shared" si="76"/>
        <v>0</v>
      </c>
      <c r="S279" s="560">
        <f>IF($C$449=0,0,+$S$326*$C$402/$C$449)</f>
        <v>0</v>
      </c>
      <c r="T279" s="560">
        <f>IF($C$449=0,0,+$T$326*$C$402/$C$449)</f>
        <v>0</v>
      </c>
      <c r="U279" s="560">
        <f>IF($C$449=0,0,+$U$326*$C$402/$C$449)</f>
        <v>0</v>
      </c>
      <c r="V279" s="257">
        <v>72</v>
      </c>
      <c r="W279" s="199"/>
      <c r="X279" s="199"/>
      <c r="Y279" s="199"/>
      <c r="Z279" s="199"/>
      <c r="AA279" s="199"/>
      <c r="AB279" s="199"/>
      <c r="AC279" s="199"/>
      <c r="AD279" s="199"/>
      <c r="AE279" s="199"/>
      <c r="AF279" s="199"/>
      <c r="AG279" s="199"/>
      <c r="AH279" s="199"/>
      <c r="AI279" s="199"/>
      <c r="AJ279" s="199"/>
      <c r="AK279" s="199"/>
      <c r="AL279" s="199"/>
      <c r="AM279" s="199"/>
      <c r="AN279" s="199"/>
    </row>
    <row r="280" spans="1:40">
      <c r="A280" s="131" t="s">
        <v>32</v>
      </c>
      <c r="B280" s="561">
        <f>IF($C$449=0,0,+$B$326*$C$403/$C$449)</f>
        <v>0</v>
      </c>
      <c r="C280" s="561">
        <f>IF($C$405=0,0,+$C$282*$C$403/$C$405)</f>
        <v>0</v>
      </c>
      <c r="D280" s="561">
        <f>IF($C$405=0,0,+$D$282*$C$403/$C$405)</f>
        <v>0</v>
      </c>
      <c r="E280" s="561">
        <f t="shared" si="74"/>
        <v>0</v>
      </c>
      <c r="F280" s="561">
        <f>IF($C$449=0,0,+$F$326*$C$403/$C$449)</f>
        <v>0</v>
      </c>
      <c r="G280" s="561">
        <f>IF($C$394=0,0,+$G$282*$C$403/$C$405)</f>
        <v>0</v>
      </c>
      <c r="H280" s="561"/>
      <c r="I280" s="561">
        <f>IF($C$405=0,0,+$I$282*$C$403/$C$405)</f>
        <v>0</v>
      </c>
      <c r="J280" s="561">
        <f>IF($C$405=0,0,+$J$282*$C$403/$C$405)</f>
        <v>0</v>
      </c>
      <c r="K280" s="561">
        <f>IF($C$405=0,0,+$K$282*$C$403/$C$405)</f>
        <v>0</v>
      </c>
      <c r="L280" s="560">
        <v>0</v>
      </c>
      <c r="M280" s="561">
        <f t="shared" si="75"/>
        <v>0</v>
      </c>
      <c r="N280" s="561">
        <f>IF($C$449=0,0,+$N$326*$C$403/$C$449)</f>
        <v>0</v>
      </c>
      <c r="O280" s="561">
        <f>IF($C$449=0,0,+$O$326*$C$403/$C$449)</f>
        <v>0</v>
      </c>
      <c r="P280" s="560">
        <f>IF($C$449=0,0,+$P$326*$C$403/$C$449)</f>
        <v>0</v>
      </c>
      <c r="Q280" s="560">
        <f>IF($C$405=0,0,+$Q$282*$C$403/$C$405)</f>
        <v>0</v>
      </c>
      <c r="R280" s="560">
        <f t="shared" si="76"/>
        <v>0</v>
      </c>
      <c r="S280" s="560">
        <f>IF($C$449=0,0,+$S$326*$C$403/$C$449)</f>
        <v>0</v>
      </c>
      <c r="T280" s="560">
        <f>IF($C$449=0,0,+$T$326*$C$403/$C$449)</f>
        <v>0</v>
      </c>
      <c r="U280" s="560">
        <f>IF($C$449=0,0,+$U$326*$C$403/$C$449)</f>
        <v>0</v>
      </c>
      <c r="V280" s="257">
        <v>73</v>
      </c>
      <c r="W280" s="199"/>
      <c r="X280" s="199"/>
      <c r="Y280" s="199"/>
      <c r="Z280" s="199"/>
      <c r="AA280" s="199"/>
      <c r="AB280" s="199"/>
      <c r="AC280" s="199"/>
      <c r="AD280" s="199"/>
      <c r="AE280" s="199"/>
      <c r="AF280" s="199"/>
      <c r="AG280" s="199"/>
      <c r="AH280" s="199"/>
      <c r="AI280" s="199"/>
      <c r="AJ280" s="199"/>
      <c r="AK280" s="199"/>
      <c r="AL280" s="199"/>
      <c r="AM280" s="199"/>
      <c r="AN280" s="199"/>
    </row>
    <row r="281" spans="1:40" ht="15.75">
      <c r="A281" s="127"/>
      <c r="B281" s="627"/>
      <c r="C281" s="565"/>
      <c r="D281" s="565"/>
      <c r="E281" s="565"/>
      <c r="F281" s="627"/>
      <c r="G281" s="627"/>
      <c r="H281" s="627"/>
      <c r="I281" s="578"/>
      <c r="J281" s="578"/>
      <c r="K281" s="578"/>
      <c r="L281" s="569" t="s">
        <v>141</v>
      </c>
      <c r="M281" s="627"/>
      <c r="N281" s="627"/>
      <c r="O281" s="627"/>
      <c r="P281" s="563"/>
      <c r="Q281" s="566"/>
      <c r="R281" s="566"/>
      <c r="S281" s="566"/>
      <c r="T281" s="566"/>
      <c r="U281" s="563"/>
      <c r="V281" s="257">
        <v>74</v>
      </c>
      <c r="W281" s="199"/>
      <c r="X281" s="199"/>
      <c r="Y281" s="199"/>
      <c r="Z281" s="199"/>
      <c r="AA281" s="199"/>
      <c r="AB281" s="199"/>
      <c r="AC281" s="199"/>
      <c r="AD281" s="199"/>
      <c r="AE281" s="199"/>
      <c r="AF281" s="199"/>
      <c r="AG281" s="199"/>
      <c r="AH281" s="199"/>
      <c r="AI281" s="199"/>
      <c r="AJ281" s="199"/>
      <c r="AK281" s="199"/>
      <c r="AL281" s="199"/>
      <c r="AM281" s="199"/>
      <c r="AN281" s="199"/>
    </row>
    <row r="282" spans="1:40" ht="15.75">
      <c r="A282" s="872" t="s">
        <v>33</v>
      </c>
      <c r="B282" s="873">
        <f>SUM(B274:B280)</f>
        <v>0</v>
      </c>
      <c r="C282" s="873">
        <f>IF($F$449=0,0,+$C$326*$F$405/$F$449)</f>
        <v>0</v>
      </c>
      <c r="D282" s="873">
        <f>$D$326*$G$405</f>
        <v>0</v>
      </c>
      <c r="E282" s="873">
        <f>SUM(E274:E280)</f>
        <v>0</v>
      </c>
      <c r="F282" s="873">
        <f>SUM(F274:F280)</f>
        <v>0</v>
      </c>
      <c r="G282" s="873">
        <f>IF($D$449=0,0,+$G$326*$D$405/$D$449)</f>
        <v>0</v>
      </c>
      <c r="H282" s="873"/>
      <c r="I282" s="873">
        <f>IF($D$449=0,0,+$I$326*$D$405/($D$449-$D$425))</f>
        <v>0</v>
      </c>
      <c r="J282" s="873">
        <f>IF($I$449=0,0,+$J$326*$I$405/$I$449)</f>
        <v>0</v>
      </c>
      <c r="K282" s="873">
        <f>IF($E$449=0,0,+$K$326*$E$405/$E$449)</f>
        <v>0</v>
      </c>
      <c r="L282" s="622">
        <f>SUM(L274:L280)</f>
        <v>0</v>
      </c>
      <c r="M282" s="873">
        <f>SUM(M274:M280)</f>
        <v>0</v>
      </c>
      <c r="N282" s="873">
        <f>SUM(N274:N280)</f>
        <v>0</v>
      </c>
      <c r="O282" s="873">
        <f>SUM(O274:O280)</f>
        <v>0</v>
      </c>
      <c r="P282" s="874">
        <f>SUM(P274:P280)</f>
        <v>0</v>
      </c>
      <c r="Q282" s="874">
        <f>IF($F$449=0,0,+$Q$326*$F$405/$F$449)</f>
        <v>0</v>
      </c>
      <c r="R282" s="874">
        <f>SUM(R274:R280)</f>
        <v>0</v>
      </c>
      <c r="S282" s="874">
        <f>SUM(S274:S280)</f>
        <v>0</v>
      </c>
      <c r="T282" s="874">
        <f>SUM(T274:T280)</f>
        <v>0</v>
      </c>
      <c r="U282" s="874">
        <f>SUM(U274:U280)</f>
        <v>0</v>
      </c>
      <c r="V282" s="257">
        <v>75</v>
      </c>
      <c r="W282" s="199"/>
      <c r="X282" s="199"/>
      <c r="Y282" s="199"/>
      <c r="Z282" s="199"/>
      <c r="AA282" s="199"/>
      <c r="AB282" s="199"/>
      <c r="AC282" s="199"/>
      <c r="AD282" s="199"/>
      <c r="AE282" s="199"/>
      <c r="AF282" s="199"/>
      <c r="AG282" s="199"/>
      <c r="AH282" s="199"/>
      <c r="AI282" s="199"/>
      <c r="AJ282" s="199"/>
      <c r="AK282" s="199"/>
      <c r="AL282" s="199"/>
      <c r="AM282" s="199"/>
      <c r="AN282" s="199"/>
    </row>
    <row r="283" spans="1:40" ht="15.75">
      <c r="A283" s="127"/>
      <c r="B283" s="576"/>
      <c r="C283" s="556"/>
      <c r="D283" s="556"/>
      <c r="E283" s="556"/>
      <c r="F283" s="576"/>
      <c r="G283" s="576"/>
      <c r="H283" s="576"/>
      <c r="I283" s="561"/>
      <c r="J283" s="561"/>
      <c r="K283" s="561"/>
      <c r="L283" s="562"/>
      <c r="M283" s="576">
        <f>SUM(F282:L282)</f>
        <v>0</v>
      </c>
      <c r="N283" s="576"/>
      <c r="O283" s="576"/>
      <c r="P283" s="328"/>
      <c r="Q283" s="557"/>
      <c r="R283" s="557"/>
      <c r="S283" s="557"/>
      <c r="T283" s="557"/>
      <c r="U283" s="328"/>
      <c r="V283" s="257">
        <v>76</v>
      </c>
      <c r="W283" s="199"/>
      <c r="X283" s="199"/>
      <c r="Y283" s="199"/>
      <c r="Z283" s="199"/>
      <c r="AA283" s="199"/>
      <c r="AB283" s="199"/>
      <c r="AC283" s="199"/>
      <c r="AD283" s="199"/>
      <c r="AE283" s="199"/>
      <c r="AF283" s="199"/>
      <c r="AG283" s="199"/>
      <c r="AH283" s="199"/>
      <c r="AI283" s="199"/>
      <c r="AJ283" s="199"/>
      <c r="AK283" s="199"/>
      <c r="AL283" s="199"/>
      <c r="AM283" s="199"/>
      <c r="AN283" s="199"/>
    </row>
    <row r="284" spans="1:40" ht="15.75">
      <c r="A284" s="127" t="s">
        <v>34</v>
      </c>
      <c r="B284" s="576"/>
      <c r="C284" s="556"/>
      <c r="D284" s="556"/>
      <c r="E284" s="556"/>
      <c r="F284" s="576"/>
      <c r="G284" s="576"/>
      <c r="H284" s="576"/>
      <c r="I284" s="561"/>
      <c r="J284" s="561"/>
      <c r="K284" s="561"/>
      <c r="L284" s="562"/>
      <c r="M284" s="576"/>
      <c r="N284" s="576"/>
      <c r="O284" s="576"/>
      <c r="P284" s="328"/>
      <c r="Q284" s="557"/>
      <c r="R284" s="557"/>
      <c r="S284" s="557"/>
      <c r="T284" s="557"/>
      <c r="U284" s="328"/>
      <c r="V284" s="257">
        <v>77</v>
      </c>
      <c r="W284" s="199"/>
      <c r="X284" s="199"/>
      <c r="Y284" s="199"/>
      <c r="Z284" s="199"/>
      <c r="AA284" s="199"/>
      <c r="AB284" s="199"/>
      <c r="AC284" s="199"/>
      <c r="AD284" s="199"/>
      <c r="AE284" s="199"/>
      <c r="AF284" s="199"/>
      <c r="AG284" s="199"/>
      <c r="AH284" s="199"/>
      <c r="AI284" s="199"/>
      <c r="AJ284" s="199"/>
      <c r="AK284" s="199"/>
      <c r="AL284" s="199"/>
      <c r="AM284" s="199"/>
      <c r="AN284" s="199"/>
    </row>
    <row r="285" spans="1:40" ht="15.75">
      <c r="A285" s="131" t="s">
        <v>35</v>
      </c>
      <c r="B285" s="561">
        <f>IF($C$449=0,0,+$B$326*$C$408/$C$449)</f>
        <v>0</v>
      </c>
      <c r="C285" s="561">
        <f>IF(ISERR(+$C$287*$C$408/$C$410),0,+$C$287*$C$408/$C$410)</f>
        <v>0</v>
      </c>
      <c r="D285" s="561">
        <f>IF(ISERR(+$D$287*$C$408/$C$410),0,+$D$287*$C$408/$C$410)</f>
        <v>0</v>
      </c>
      <c r="E285" s="561">
        <f>SUM(B285:D285)</f>
        <v>0</v>
      </c>
      <c r="F285" s="561">
        <f>IF($C$449=0,0,+$F$326*$C$408/$C$449)</f>
        <v>0</v>
      </c>
      <c r="G285" s="561">
        <f>IF(ISERR(+$G$287*$C$408/$C$410),0,+$G$287*$C$408/$C$410)</f>
        <v>0</v>
      </c>
      <c r="H285" s="576"/>
      <c r="I285" s="561">
        <f>IF(ISERR(+$I$287*$C$408/$C$410),0,+$I$287*$C$408/$C$410)</f>
        <v>0</v>
      </c>
      <c r="J285" s="561">
        <f>IF(ISERR(+$J$287*$C$408/$C$410),0,+$J$287*$C$408/$C$410)</f>
        <v>0</v>
      </c>
      <c r="K285" s="561">
        <f>IF(ISERR(+$K$287*$C$408/$C$410),0,+$K$287*$C$408/$C$410)</f>
        <v>0</v>
      </c>
      <c r="L285" s="560">
        <v>0</v>
      </c>
      <c r="M285" s="561">
        <f>SUM(F285:L285)</f>
        <v>0</v>
      </c>
      <c r="N285" s="561">
        <f>IF($C$449=0,0,+$N$326*$C$408/$C$449)</f>
        <v>0</v>
      </c>
      <c r="O285" s="561">
        <f>IF($C$449=0,0,+$O$326*$C$408/$C$449)</f>
        <v>0</v>
      </c>
      <c r="P285" s="560">
        <f>IF($C$449=0,0,+$P$326*$C$408/$C$449)</f>
        <v>0</v>
      </c>
      <c r="Q285" s="560">
        <f>IF(ISERR(+$Q$287*$C$408/$C$410),0,+$Q$287*$C$408/$C$410)</f>
        <v>0</v>
      </c>
      <c r="R285" s="560">
        <f>SUM(P285:Q285)</f>
        <v>0</v>
      </c>
      <c r="S285" s="560">
        <f>IF($C$449=0,0,+$S$326*$C$408/$C$449)</f>
        <v>0</v>
      </c>
      <c r="T285" s="560">
        <f>IF($C$449=0,0,+$T$326*$C$408/$C$449)</f>
        <v>0</v>
      </c>
      <c r="U285" s="560">
        <f>IF($C$449=0,0,+$U$326*$C$408/$C$449)</f>
        <v>0</v>
      </c>
      <c r="V285" s="257">
        <v>78</v>
      </c>
      <c r="W285" s="199"/>
      <c r="X285" s="199"/>
      <c r="Y285" s="199"/>
      <c r="Z285" s="199"/>
      <c r="AA285" s="199"/>
      <c r="AB285" s="199"/>
      <c r="AC285" s="199"/>
      <c r="AD285" s="199"/>
      <c r="AE285" s="199"/>
      <c r="AF285" s="199"/>
      <c r="AG285" s="199"/>
      <c r="AH285" s="199"/>
      <c r="AI285" s="199"/>
      <c r="AJ285" s="199"/>
      <c r="AK285" s="199"/>
      <c r="AL285" s="199"/>
      <c r="AM285" s="199"/>
      <c r="AN285" s="199"/>
    </row>
    <row r="286" spans="1:40" ht="15.75">
      <c r="A286" s="127"/>
      <c r="B286" s="576"/>
      <c r="C286" s="556"/>
      <c r="D286" s="556"/>
      <c r="E286" s="556"/>
      <c r="F286" s="576"/>
      <c r="G286" s="576"/>
      <c r="H286" s="576"/>
      <c r="I286" s="561"/>
      <c r="J286" s="561"/>
      <c r="K286" s="561"/>
      <c r="L286" s="562"/>
      <c r="M286" s="576"/>
      <c r="N286" s="576"/>
      <c r="O286" s="576"/>
      <c r="P286" s="328"/>
      <c r="Q286" s="557"/>
      <c r="R286" s="557"/>
      <c r="S286" s="557"/>
      <c r="T286" s="557"/>
      <c r="U286" s="328"/>
      <c r="V286" s="257">
        <v>79</v>
      </c>
      <c r="W286" s="199"/>
      <c r="X286" s="199"/>
      <c r="Y286" s="199"/>
      <c r="Z286" s="199"/>
      <c r="AA286" s="199"/>
      <c r="AB286" s="199"/>
      <c r="AC286" s="199"/>
      <c r="AD286" s="199"/>
      <c r="AE286" s="199"/>
      <c r="AF286" s="199"/>
      <c r="AG286" s="199"/>
      <c r="AH286" s="199"/>
      <c r="AI286" s="199"/>
      <c r="AJ286" s="199"/>
      <c r="AK286" s="199"/>
      <c r="AL286" s="199"/>
      <c r="AM286" s="199"/>
      <c r="AN286" s="199"/>
    </row>
    <row r="287" spans="1:40" ht="15.75">
      <c r="A287" s="872" t="s">
        <v>36</v>
      </c>
      <c r="B287" s="873">
        <f>SUM(B284:B286)</f>
        <v>0</v>
      </c>
      <c r="C287" s="873">
        <f>IF($F$449=0,0,+$C$326*$F$410/$F$449)</f>
        <v>0</v>
      </c>
      <c r="D287" s="873">
        <f>$D$326*$G$410</f>
        <v>0</v>
      </c>
      <c r="E287" s="873">
        <f>E285</f>
        <v>0</v>
      </c>
      <c r="F287" s="873">
        <f>SUM(F284:F286)</f>
        <v>0</v>
      </c>
      <c r="G287" s="873">
        <f>IF($D$449=0,0,+$G$326*$D$410/$D$449)</f>
        <v>0</v>
      </c>
      <c r="H287" s="873"/>
      <c r="I287" s="873">
        <f>IF($D$425=0,0,+$I$326*$D$410/($D$449-$D$425))</f>
        <v>0</v>
      </c>
      <c r="J287" s="873">
        <f>IF($I$449=0,0,+$J$326*$I$410/$I$449)</f>
        <v>0</v>
      </c>
      <c r="K287" s="873">
        <f>IF($E$449=0,0,+$K$326*$E$410/$E$449)</f>
        <v>0</v>
      </c>
      <c r="L287" s="622">
        <f>SUM(L284:L286)</f>
        <v>0</v>
      </c>
      <c r="M287" s="873">
        <f>SUM(M284:M286)</f>
        <v>0</v>
      </c>
      <c r="N287" s="873">
        <f>SUM(N284:N286)</f>
        <v>0</v>
      </c>
      <c r="O287" s="873">
        <f>SUM(O284:O286)</f>
        <v>0</v>
      </c>
      <c r="P287" s="874">
        <f>SUM(P284:P286)</f>
        <v>0</v>
      </c>
      <c r="Q287" s="874">
        <f>IF($F$449=0,0,+$Q$326*$F$410/$F$449)</f>
        <v>0</v>
      </c>
      <c r="R287" s="874">
        <f>SUM(R284:R286)</f>
        <v>0</v>
      </c>
      <c r="S287" s="874">
        <f>SUM(S284:S286)</f>
        <v>0</v>
      </c>
      <c r="T287" s="874">
        <f>SUM(T284:T286)</f>
        <v>0</v>
      </c>
      <c r="U287" s="874">
        <f>SUM(U284:U286)</f>
        <v>0</v>
      </c>
      <c r="V287" s="257">
        <v>80</v>
      </c>
      <c r="W287" s="199"/>
      <c r="X287" s="199"/>
      <c r="Y287" s="199"/>
      <c r="Z287" s="199"/>
      <c r="AA287" s="199"/>
      <c r="AB287" s="199"/>
      <c r="AC287" s="199"/>
      <c r="AD287" s="199"/>
      <c r="AE287" s="199"/>
      <c r="AF287" s="199"/>
      <c r="AG287" s="199"/>
      <c r="AH287" s="199"/>
      <c r="AI287" s="199"/>
      <c r="AJ287" s="199"/>
      <c r="AK287" s="199"/>
      <c r="AL287" s="199"/>
      <c r="AM287" s="199"/>
      <c r="AN287" s="199"/>
    </row>
    <row r="288" spans="1:40" ht="15.75">
      <c r="A288" s="127"/>
      <c r="B288" s="576"/>
      <c r="C288" s="556"/>
      <c r="D288" s="556"/>
      <c r="E288" s="556"/>
      <c r="F288" s="576"/>
      <c r="G288" s="576"/>
      <c r="H288" s="576"/>
      <c r="I288" s="561"/>
      <c r="J288" s="561"/>
      <c r="K288" s="561"/>
      <c r="L288" s="562"/>
      <c r="M288" s="576"/>
      <c r="N288" s="576"/>
      <c r="O288" s="576"/>
      <c r="P288" s="328"/>
      <c r="Q288" s="557"/>
      <c r="R288" s="557"/>
      <c r="S288" s="557"/>
      <c r="T288" s="557"/>
      <c r="U288" s="328"/>
      <c r="V288" s="257">
        <v>81</v>
      </c>
      <c r="W288" s="199"/>
      <c r="X288" s="199"/>
      <c r="Y288" s="199"/>
      <c r="Z288" s="199"/>
      <c r="AA288" s="199"/>
      <c r="AB288" s="199"/>
      <c r="AC288" s="199"/>
      <c r="AD288" s="199"/>
      <c r="AE288" s="199"/>
      <c r="AF288" s="199"/>
      <c r="AG288" s="199"/>
      <c r="AH288" s="199"/>
      <c r="AI288" s="199"/>
      <c r="AJ288" s="199"/>
      <c r="AK288" s="199"/>
      <c r="AL288" s="199"/>
      <c r="AM288" s="199"/>
      <c r="AN288" s="199"/>
    </row>
    <row r="289" spans="1:40" ht="15.75">
      <c r="A289" s="127" t="s">
        <v>37</v>
      </c>
      <c r="B289" s="576"/>
      <c r="C289" s="556"/>
      <c r="D289" s="556"/>
      <c r="E289" s="556"/>
      <c r="F289" s="576"/>
      <c r="G289" s="576"/>
      <c r="H289" s="576"/>
      <c r="I289" s="561"/>
      <c r="J289" s="561"/>
      <c r="K289" s="561"/>
      <c r="L289" s="562"/>
      <c r="M289" s="576"/>
      <c r="N289" s="576"/>
      <c r="O289" s="576"/>
      <c r="P289" s="328"/>
      <c r="Q289" s="557"/>
      <c r="R289" s="557"/>
      <c r="S289" s="557"/>
      <c r="T289" s="557"/>
      <c r="U289" s="328"/>
      <c r="V289" s="257">
        <v>82</v>
      </c>
      <c r="W289" s="199"/>
      <c r="X289" s="199"/>
      <c r="Y289" s="199"/>
      <c r="Z289" s="199"/>
      <c r="AA289" s="199"/>
      <c r="AB289" s="199"/>
      <c r="AC289" s="199"/>
      <c r="AD289" s="199"/>
      <c r="AE289" s="199"/>
      <c r="AF289" s="199"/>
      <c r="AG289" s="199"/>
      <c r="AH289" s="199"/>
      <c r="AI289" s="199"/>
      <c r="AJ289" s="199"/>
      <c r="AK289" s="199"/>
      <c r="AL289" s="199"/>
      <c r="AM289" s="199"/>
      <c r="AN289" s="199"/>
    </row>
    <row r="290" spans="1:40">
      <c r="A290" s="131" t="s">
        <v>38</v>
      </c>
      <c r="B290" s="561">
        <f>IF($C$449=0,0,+$B$326*$C$413/$C$449)</f>
        <v>0</v>
      </c>
      <c r="C290" s="561">
        <f>IF($C$421=0,0,+$C$298*$C$413/$C$421)</f>
        <v>0</v>
      </c>
      <c r="D290" s="561">
        <f>IF($C$421=0,0,+$D$298*$C$413/$C$421)</f>
        <v>0</v>
      </c>
      <c r="E290" s="561">
        <f t="shared" ref="E290:E296" si="77">SUM(B290:D290)</f>
        <v>0</v>
      </c>
      <c r="F290" s="561">
        <f>IF($C$449=0,0,+$F$326*$C$413/$C$449)</f>
        <v>0</v>
      </c>
      <c r="G290" s="561">
        <f>IF($C$421=0,0,+$G$298*$C$413/$C$421)</f>
        <v>0</v>
      </c>
      <c r="H290" s="561"/>
      <c r="I290" s="561">
        <f>IF($C$421=0,0,+$I$298*$C$413/$C$421)</f>
        <v>0</v>
      </c>
      <c r="J290" s="561">
        <f>IF($C$421=0,0,+$J$298*$C$413/$C$421)</f>
        <v>0</v>
      </c>
      <c r="K290" s="561">
        <f>IF($C$421=0,0,+$K$298*$C$413/$C$421)</f>
        <v>0</v>
      </c>
      <c r="L290" s="560">
        <v>0</v>
      </c>
      <c r="M290" s="561">
        <f t="shared" ref="M290:M296" si="78">SUM(F290:L290)</f>
        <v>0</v>
      </c>
      <c r="N290" s="561">
        <f>IF($C$449=0,0,+$N$326*$C$413/$C$449)</f>
        <v>0</v>
      </c>
      <c r="O290" s="561">
        <f>IF($C$449=0,0,+$O$326*$C$413/$C$449)</f>
        <v>0</v>
      </c>
      <c r="P290" s="560">
        <f>IF($C$449=0,0,+$P$326*$C$413/$C$449)</f>
        <v>0</v>
      </c>
      <c r="Q290" s="560">
        <f>IF($C$421=0,0,+$Q$298*$C$413/$C$421)</f>
        <v>0</v>
      </c>
      <c r="R290" s="560">
        <f t="shared" ref="R290:R296" si="79">SUM(P290:Q290)</f>
        <v>0</v>
      </c>
      <c r="S290" s="560">
        <f>IF($C$449=0,0,+$S$326*$C$413/$C$449)</f>
        <v>0</v>
      </c>
      <c r="T290" s="560">
        <f>IF($C$449=0,0,+$T$326*$C$413/$C$449)</f>
        <v>0</v>
      </c>
      <c r="U290" s="560">
        <f>IF($C$449=0,0,+$U$326*$C$413/$C$449)</f>
        <v>0</v>
      </c>
      <c r="V290" s="257">
        <v>83</v>
      </c>
      <c r="W290" s="199"/>
      <c r="X290" s="199"/>
      <c r="Y290" s="199"/>
      <c r="Z290" s="199"/>
      <c r="AA290" s="199"/>
      <c r="AB290" s="199"/>
      <c r="AC290" s="199"/>
      <c r="AD290" s="199"/>
      <c r="AE290" s="199"/>
      <c r="AF290" s="199"/>
      <c r="AG290" s="199"/>
      <c r="AH290" s="199"/>
      <c r="AI290" s="199"/>
      <c r="AJ290" s="199"/>
      <c r="AK290" s="199"/>
      <c r="AL290" s="199"/>
      <c r="AM290" s="199"/>
      <c r="AN290" s="199"/>
    </row>
    <row r="291" spans="1:40">
      <c r="A291" s="131" t="s">
        <v>129</v>
      </c>
      <c r="B291" s="561">
        <f>IF($C$449=0,0,+$B$326*$C$414/$C$449)</f>
        <v>0</v>
      </c>
      <c r="C291" s="561">
        <f>IF($C$421=0,0,+$C$298*$C$414/$C$421)</f>
        <v>0</v>
      </c>
      <c r="D291" s="561">
        <f>IF($C$421=0,0,+$D$298*$C$414/$C$421)</f>
        <v>0</v>
      </c>
      <c r="E291" s="561">
        <f t="shared" si="77"/>
        <v>0</v>
      </c>
      <c r="F291" s="561">
        <f>IF($C$449=0,0,+$F$326*$C$414/$C$449)</f>
        <v>0</v>
      </c>
      <c r="G291" s="561">
        <f>IF($C$421=0,0,+$G$298*$C$414/$C$421)</f>
        <v>0</v>
      </c>
      <c r="H291" s="561"/>
      <c r="I291" s="561">
        <f>IF($C$421=0,0,+$I$298*$C$414/$C$421)</f>
        <v>0</v>
      </c>
      <c r="J291" s="561">
        <f>IF($C$421=0,0,+$J$298*$C$414/$C$421)</f>
        <v>0</v>
      </c>
      <c r="K291" s="561">
        <f>IF($C$421=0,0,+$K$298*$C$414/$C$421)</f>
        <v>0</v>
      </c>
      <c r="L291" s="560">
        <v>0</v>
      </c>
      <c r="M291" s="561">
        <f t="shared" si="78"/>
        <v>0</v>
      </c>
      <c r="N291" s="561">
        <f>IF($C$449=0,0,+$N$326*$C$414/$C$449)</f>
        <v>0</v>
      </c>
      <c r="O291" s="561">
        <f>IF($C$449=0,0,+$O$326*$C$414/$C$449)</f>
        <v>0</v>
      </c>
      <c r="P291" s="560">
        <f>IF($C$449=0,0,+$P$326*$C$414/$C$449)</f>
        <v>0</v>
      </c>
      <c r="Q291" s="560">
        <f>IF($C$421=0,0,+$Q$298*$C$414/$C$421)</f>
        <v>0</v>
      </c>
      <c r="R291" s="560">
        <f t="shared" si="79"/>
        <v>0</v>
      </c>
      <c r="S291" s="560">
        <f>IF($C$449=0,0,+$S$326*$C$414/$C$449)</f>
        <v>0</v>
      </c>
      <c r="T291" s="560">
        <f>IF($C$449=0,0,+$T$326*$C$414/$C$449)</f>
        <v>0</v>
      </c>
      <c r="U291" s="560">
        <f>IF($C$449=0,0,+$U$326*$C$414/$C$449)</f>
        <v>0</v>
      </c>
      <c r="V291" s="257">
        <v>84</v>
      </c>
      <c r="W291" s="199"/>
      <c r="X291" s="199"/>
      <c r="Y291" s="199"/>
      <c r="Z291" s="199"/>
      <c r="AA291" s="199"/>
      <c r="AB291" s="199"/>
      <c r="AC291" s="199"/>
      <c r="AD291" s="199"/>
      <c r="AE291" s="199"/>
      <c r="AF291" s="199"/>
      <c r="AG291" s="199"/>
      <c r="AH291" s="199"/>
      <c r="AI291" s="199"/>
      <c r="AJ291" s="199"/>
      <c r="AK291" s="199"/>
      <c r="AL291" s="199"/>
      <c r="AM291" s="199"/>
      <c r="AN291" s="199"/>
    </row>
    <row r="292" spans="1:40">
      <c r="A292" s="131" t="s">
        <v>40</v>
      </c>
      <c r="B292" s="561">
        <f>IF($C$449=0,0,+$B$326*$C$415/$C$449)</f>
        <v>0</v>
      </c>
      <c r="C292" s="561">
        <f>IF($C$421=0,0,+$C$298*$C$415/$C$421)</f>
        <v>0</v>
      </c>
      <c r="D292" s="561">
        <f>IF($C$421=0,0,+$D$298*$C$415/$C$421)</f>
        <v>0</v>
      </c>
      <c r="E292" s="561">
        <f t="shared" si="77"/>
        <v>0</v>
      </c>
      <c r="F292" s="561">
        <f>IF($C$449=0,0,+$F$326*$C$415/$C$449)</f>
        <v>0</v>
      </c>
      <c r="G292" s="561">
        <f>IF($C$421=0,0,+$G$298*$C$415/$C$421)</f>
        <v>0</v>
      </c>
      <c r="H292" s="561"/>
      <c r="I292" s="561">
        <f>IF($C$421=0,0,+$I$298*$C$415/$C$421)</f>
        <v>0</v>
      </c>
      <c r="J292" s="561">
        <f>IF($C$421=0,0,+$J$298*$C$415/$C$421)</f>
        <v>0</v>
      </c>
      <c r="K292" s="561">
        <f>IF($C$421=0,0,+$K$298*$C$415/$C$421)</f>
        <v>0</v>
      </c>
      <c r="L292" s="560">
        <v>0</v>
      </c>
      <c r="M292" s="561">
        <f t="shared" si="78"/>
        <v>0</v>
      </c>
      <c r="N292" s="561">
        <f>IF($C$449=0,0,+$N$326*$C$415/$C$449)</f>
        <v>0</v>
      </c>
      <c r="O292" s="561">
        <f>IF($C$449=0,0,+$O$326*$C$415/$C$449)</f>
        <v>0</v>
      </c>
      <c r="P292" s="560">
        <f>IF($C$449=0,0,+$P$326*$C$415/$C$449)</f>
        <v>0</v>
      </c>
      <c r="Q292" s="560">
        <f>IF($C$421=0,0,+$Q$298*$C$415/$C$421)</f>
        <v>0</v>
      </c>
      <c r="R292" s="560">
        <f t="shared" si="79"/>
        <v>0</v>
      </c>
      <c r="S292" s="560">
        <f>IF($C$449=0,0,+$S$326*$C$415/$C$449)</f>
        <v>0</v>
      </c>
      <c r="T292" s="560">
        <f>IF($C$449=0,0,+$T$326*$C$415/$C$449)</f>
        <v>0</v>
      </c>
      <c r="U292" s="560">
        <f>IF($C$449=0,0,+$U$326*$C$415/$C$449)</f>
        <v>0</v>
      </c>
      <c r="V292" s="257">
        <v>85</v>
      </c>
      <c r="W292" s="199"/>
      <c r="X292" s="199"/>
      <c r="Y292" s="199"/>
      <c r="Z292" s="199"/>
      <c r="AA292" s="199"/>
      <c r="AB292" s="199"/>
      <c r="AC292" s="199"/>
      <c r="AD292" s="199"/>
      <c r="AE292" s="199"/>
      <c r="AF292" s="199"/>
      <c r="AG292" s="199"/>
      <c r="AH292" s="199"/>
      <c r="AI292" s="199"/>
      <c r="AJ292" s="199"/>
      <c r="AK292" s="199"/>
      <c r="AL292" s="199"/>
      <c r="AM292" s="199"/>
      <c r="AN292" s="199"/>
    </row>
    <row r="293" spans="1:40">
      <c r="A293" s="131" t="s">
        <v>41</v>
      </c>
      <c r="B293" s="561">
        <f>IF($C$449=0,0,+$B$326*$C$416/$C$449)</f>
        <v>0</v>
      </c>
      <c r="C293" s="561">
        <f>IF($C$421=0,0,+$C$298*$C$416/$C$421)</f>
        <v>0</v>
      </c>
      <c r="D293" s="561">
        <f>IF($C$421=0,0,+$D$298*$C$416/$C$421)</f>
        <v>0</v>
      </c>
      <c r="E293" s="561">
        <f t="shared" si="77"/>
        <v>0</v>
      </c>
      <c r="F293" s="561">
        <f>IF($C$449=0,0,+$F$326*$C$416/$C$449)</f>
        <v>0</v>
      </c>
      <c r="G293" s="561">
        <f>IF($C$421=0,0,+$G$298*$C$416/$C$421)</f>
        <v>0</v>
      </c>
      <c r="H293" s="561"/>
      <c r="I293" s="561">
        <f>IF($C$421=0,0,+$I$298*$C$416/$C$421)</f>
        <v>0</v>
      </c>
      <c r="J293" s="561">
        <f>IF($C$421=0,0,+$J$298*$C$416/$C$421)</f>
        <v>0</v>
      </c>
      <c r="K293" s="561">
        <f>IF($C$421=0,0,+$K$298*$C$416/$C$421)</f>
        <v>0</v>
      </c>
      <c r="L293" s="560">
        <v>0</v>
      </c>
      <c r="M293" s="561">
        <f t="shared" si="78"/>
        <v>0</v>
      </c>
      <c r="N293" s="561">
        <f>IF($C$449=0,0,+$N$326*$C$416/$C$449)</f>
        <v>0</v>
      </c>
      <c r="O293" s="561">
        <f>IF($C$449=0,0,+$O$326*$C$416/$C$449)</f>
        <v>0</v>
      </c>
      <c r="P293" s="560">
        <f>IF($C$449=0,0,+$P$326*$C$416/$C$449)</f>
        <v>0</v>
      </c>
      <c r="Q293" s="560">
        <f>IF($C$421=0,0,+$Q$298*$C$416/$C$421)</f>
        <v>0</v>
      </c>
      <c r="R293" s="560">
        <f t="shared" si="79"/>
        <v>0</v>
      </c>
      <c r="S293" s="560">
        <f>IF($C$449=0,0,+$S$326*$C$416/$C$449)</f>
        <v>0</v>
      </c>
      <c r="T293" s="560">
        <f>IF($C$449=0,0,+$T$326*$C$416/$C$449)</f>
        <v>0</v>
      </c>
      <c r="U293" s="560">
        <f>IF($C$449=0,0,+$U$326*$C$416/$C$449)</f>
        <v>0</v>
      </c>
      <c r="V293" s="257">
        <v>86</v>
      </c>
      <c r="W293" s="199"/>
      <c r="X293" s="199"/>
      <c r="Y293" s="199"/>
      <c r="Z293" s="199"/>
      <c r="AA293" s="199"/>
      <c r="AB293" s="199"/>
      <c r="AC293" s="199"/>
      <c r="AD293" s="199"/>
      <c r="AE293" s="199"/>
      <c r="AF293" s="199"/>
      <c r="AG293" s="199"/>
      <c r="AH293" s="199"/>
      <c r="AI293" s="199"/>
      <c r="AJ293" s="199"/>
      <c r="AK293" s="199"/>
      <c r="AL293" s="199"/>
      <c r="AM293" s="199"/>
      <c r="AN293" s="199"/>
    </row>
    <row r="294" spans="1:40">
      <c r="A294" s="131" t="s">
        <v>130</v>
      </c>
      <c r="B294" s="561">
        <f>IF($C$449=0,0,+$B$326*$C$417/$C$449)</f>
        <v>0</v>
      </c>
      <c r="C294" s="561">
        <f>IF($C$421=0,0,+$C$298*$C$417/$C$421)</f>
        <v>0</v>
      </c>
      <c r="D294" s="561">
        <f>IF($C$421=0,0,+$D$298*$C$417/$C$421)</f>
        <v>0</v>
      </c>
      <c r="E294" s="561">
        <f t="shared" si="77"/>
        <v>0</v>
      </c>
      <c r="F294" s="561">
        <f>IF($C$449=0,0,+$F$326*$C$417/$C$449)</f>
        <v>0</v>
      </c>
      <c r="G294" s="561">
        <f>IF($C$421=0,0,+$G$298*$C$417/$C$421)</f>
        <v>0</v>
      </c>
      <c r="H294" s="561"/>
      <c r="I294" s="561">
        <f>IF($C$421=0,0,+$I$298*$C$417/$C$421)</f>
        <v>0</v>
      </c>
      <c r="J294" s="561">
        <f>IF($C$421=0,0,+$J$298*$C$417/$C$421)</f>
        <v>0</v>
      </c>
      <c r="K294" s="561">
        <f>IF($C$421=0,0,+$K$298*$C$417/$C$421)</f>
        <v>0</v>
      </c>
      <c r="L294" s="560">
        <v>0</v>
      </c>
      <c r="M294" s="561">
        <f t="shared" si="78"/>
        <v>0</v>
      </c>
      <c r="N294" s="561">
        <f>IF($C$449=0,0,+$N$326*$C$417/$C$449)</f>
        <v>0</v>
      </c>
      <c r="O294" s="561">
        <f>IF($C$449=0,0,+$O$326*$C$417/$C$449)</f>
        <v>0</v>
      </c>
      <c r="P294" s="560">
        <f>IF($C$449=0,0,+$P$326*$C$417/$C$449)</f>
        <v>0</v>
      </c>
      <c r="Q294" s="560">
        <f>IF($C$421=0,0,+$Q$298*$C$417/$C$421)</f>
        <v>0</v>
      </c>
      <c r="R294" s="560">
        <f t="shared" si="79"/>
        <v>0</v>
      </c>
      <c r="S294" s="560">
        <f>IF($C$449=0,0,+$S$326*$C$417/$C$449)</f>
        <v>0</v>
      </c>
      <c r="T294" s="560">
        <f>IF($C$449=0,0,+$T$326*$C$417/$C$449)</f>
        <v>0</v>
      </c>
      <c r="U294" s="560">
        <f>IF($C$449=0,0,+$U$326*$C$417/$C$449)</f>
        <v>0</v>
      </c>
      <c r="V294" s="257">
        <v>87</v>
      </c>
      <c r="W294" s="199"/>
      <c r="X294" s="199"/>
      <c r="Y294" s="199"/>
      <c r="Z294" s="199"/>
      <c r="AA294" s="199"/>
      <c r="AB294" s="199"/>
      <c r="AC294" s="199"/>
      <c r="AD294" s="199"/>
      <c r="AE294" s="199"/>
      <c r="AF294" s="199"/>
      <c r="AG294" s="199"/>
      <c r="AH294" s="199"/>
      <c r="AI294" s="199"/>
      <c r="AJ294" s="199"/>
      <c r="AK294" s="199"/>
      <c r="AL294" s="199"/>
      <c r="AM294" s="199"/>
      <c r="AN294" s="199"/>
    </row>
    <row r="295" spans="1:40">
      <c r="A295" s="131" t="s">
        <v>131</v>
      </c>
      <c r="B295" s="561">
        <f>IF($C$449=0,0,+$B$326*$C$418/$C$449)</f>
        <v>0</v>
      </c>
      <c r="C295" s="561">
        <f>IF($C$421=0,0,+$C$298*$C$418/$C$421)</f>
        <v>0</v>
      </c>
      <c r="D295" s="561">
        <f>IF($C$421=0,0,+$D$298*$C$418/$C$421)</f>
        <v>0</v>
      </c>
      <c r="E295" s="561">
        <f t="shared" si="77"/>
        <v>0</v>
      </c>
      <c r="F295" s="561">
        <f>IF($C$449=0,0,+$F$326*$C$418/$C$449)</f>
        <v>0</v>
      </c>
      <c r="G295" s="561">
        <f>IF($C$421=0,0,+$G$298*$C$418/$C$421)</f>
        <v>0</v>
      </c>
      <c r="H295" s="561"/>
      <c r="I295" s="561">
        <f>IF($C$421=0,0,+$I$298*$C$418/$C$421)</f>
        <v>0</v>
      </c>
      <c r="J295" s="561">
        <f>IF($C$421=0,0,+$J$298*$C$418/$C$421)</f>
        <v>0</v>
      </c>
      <c r="K295" s="561">
        <f>IF($C$421=0,0,+$K$298*$C$418/$C$421)</f>
        <v>0</v>
      </c>
      <c r="L295" s="560">
        <v>0</v>
      </c>
      <c r="M295" s="561">
        <f t="shared" si="78"/>
        <v>0</v>
      </c>
      <c r="N295" s="561">
        <f>IF($C$449=0,0,+$N$326*$C$418/$C$449)</f>
        <v>0</v>
      </c>
      <c r="O295" s="561">
        <f>IF($C$449=0,0,+$O$326*$C$418/$C$449)</f>
        <v>0</v>
      </c>
      <c r="P295" s="560">
        <f>IF($C$449=0,0,+$P$326*$C$418/$C$449)</f>
        <v>0</v>
      </c>
      <c r="Q295" s="560">
        <f>IF($C$421=0,0,+$Q$298*$C$418/$C$421)</f>
        <v>0</v>
      </c>
      <c r="R295" s="560">
        <f t="shared" si="79"/>
        <v>0</v>
      </c>
      <c r="S295" s="560">
        <f>IF($C$449=0,0,+$S$326*$C$418/$C$449)</f>
        <v>0</v>
      </c>
      <c r="T295" s="560">
        <f>IF($C$449=0,0,+$T$326*$C$418/$C$449)</f>
        <v>0</v>
      </c>
      <c r="U295" s="560">
        <f>IF($C$449=0,0,+$U$326*$C$418/$C$449)</f>
        <v>0</v>
      </c>
      <c r="V295" s="257">
        <v>88</v>
      </c>
      <c r="W295" s="199"/>
      <c r="X295" s="199"/>
      <c r="Y295" s="199"/>
      <c r="Z295" s="199"/>
      <c r="AA295" s="199"/>
      <c r="AB295" s="199"/>
      <c r="AC295" s="199"/>
      <c r="AD295" s="199"/>
      <c r="AE295" s="199"/>
      <c r="AF295" s="199"/>
      <c r="AG295" s="199"/>
      <c r="AH295" s="199"/>
      <c r="AI295" s="199"/>
      <c r="AJ295" s="199"/>
      <c r="AK295" s="199"/>
      <c r="AL295" s="199"/>
      <c r="AM295" s="199"/>
      <c r="AN295" s="199"/>
    </row>
    <row r="296" spans="1:40">
      <c r="A296" s="131" t="s">
        <v>44</v>
      </c>
      <c r="B296" s="561">
        <f>IF($C$449=0,0,+$B$326*$C$419/$C$449)</f>
        <v>0</v>
      </c>
      <c r="C296" s="561">
        <f>IF($C$421=0,0,+$C$298*$C$419/$C$421)</f>
        <v>0</v>
      </c>
      <c r="D296" s="561">
        <f>IF($C$421=0,0,+$D$298*$C$419/$C$421)</f>
        <v>0</v>
      </c>
      <c r="E296" s="561">
        <f t="shared" si="77"/>
        <v>0</v>
      </c>
      <c r="F296" s="561">
        <f>IF($C$449=0,0,+$F$326*$C$419/$C$449)</f>
        <v>0</v>
      </c>
      <c r="G296" s="561">
        <f>IF($C$421=0,0,+$G$298*$C$419/$C$421)</f>
        <v>0</v>
      </c>
      <c r="H296" s="561"/>
      <c r="I296" s="561">
        <f>IF($C$421=0,0,+$I$298*$C$419/$C$421)</f>
        <v>0</v>
      </c>
      <c r="J296" s="561">
        <f>IF($C$421=0,0,+$J$298*$C$419/$C$421)</f>
        <v>0</v>
      </c>
      <c r="K296" s="561">
        <f>IF($C$421=0,0,+$K$298*$C$419/$C$421)</f>
        <v>0</v>
      </c>
      <c r="L296" s="560">
        <v>0</v>
      </c>
      <c r="M296" s="561">
        <f t="shared" si="78"/>
        <v>0</v>
      </c>
      <c r="N296" s="561">
        <f>IF($C$449=0,0,+$N$326*$C$419/$C$449)</f>
        <v>0</v>
      </c>
      <c r="O296" s="561">
        <f>IF($C$449=0,0,+$O$326*$C$419/$C$449)</f>
        <v>0</v>
      </c>
      <c r="P296" s="560">
        <f>IF($C$449=0,0,+$P$326*$C$419/$C$449)</f>
        <v>0</v>
      </c>
      <c r="Q296" s="560">
        <f>IF($C$421=0,0,+$Q$298*$C$419/$C$421)</f>
        <v>0</v>
      </c>
      <c r="R296" s="560">
        <f t="shared" si="79"/>
        <v>0</v>
      </c>
      <c r="S296" s="560">
        <f>IF($C$449=0,0,+$S$326*$C$419/$C$449)</f>
        <v>0</v>
      </c>
      <c r="T296" s="560">
        <f>IF($C$449=0,0,+$T$326*$C$419/$C$449)</f>
        <v>0</v>
      </c>
      <c r="U296" s="560">
        <f>IF($C$449=0,0,+$U$326*$C$419/$C$449)</f>
        <v>0</v>
      </c>
      <c r="V296" s="257">
        <v>89</v>
      </c>
      <c r="W296" s="199"/>
      <c r="X296" s="199"/>
      <c r="Y296" s="199"/>
      <c r="Z296" s="199"/>
      <c r="AA296" s="199"/>
      <c r="AB296" s="199"/>
      <c r="AC296" s="199"/>
      <c r="AD296" s="199"/>
      <c r="AE296" s="199"/>
      <c r="AF296" s="199"/>
      <c r="AG296" s="199"/>
      <c r="AH296" s="199"/>
      <c r="AI296" s="199"/>
      <c r="AJ296" s="199"/>
      <c r="AK296" s="199"/>
      <c r="AL296" s="199"/>
      <c r="AM296" s="199"/>
      <c r="AN296" s="199"/>
    </row>
    <row r="297" spans="1:40" ht="15.75">
      <c r="A297" s="127"/>
      <c r="B297" s="627"/>
      <c r="C297" s="565"/>
      <c r="D297" s="565"/>
      <c r="E297" s="565"/>
      <c r="F297" s="627"/>
      <c r="G297" s="627"/>
      <c r="H297" s="627"/>
      <c r="I297" s="578"/>
      <c r="J297" s="578"/>
      <c r="K297" s="578"/>
      <c r="L297" s="569" t="s">
        <v>141</v>
      </c>
      <c r="M297" s="627"/>
      <c r="N297" s="627"/>
      <c r="O297" s="627"/>
      <c r="P297" s="563"/>
      <c r="Q297" s="566"/>
      <c r="R297" s="566"/>
      <c r="S297" s="566"/>
      <c r="T297" s="566"/>
      <c r="U297" s="563"/>
      <c r="V297" s="257">
        <v>90</v>
      </c>
      <c r="W297" s="199"/>
      <c r="X297" s="199"/>
      <c r="Y297" s="199"/>
      <c r="Z297" s="199"/>
      <c r="AA297" s="199"/>
      <c r="AB297" s="199"/>
      <c r="AC297" s="199"/>
      <c r="AD297" s="199"/>
      <c r="AE297" s="199"/>
      <c r="AF297" s="199"/>
      <c r="AG297" s="199"/>
      <c r="AH297" s="199"/>
      <c r="AI297" s="199"/>
      <c r="AJ297" s="199"/>
      <c r="AK297" s="199"/>
      <c r="AL297" s="199"/>
      <c r="AM297" s="199"/>
      <c r="AN297" s="199"/>
    </row>
    <row r="298" spans="1:40" ht="15.75">
      <c r="A298" s="872" t="s">
        <v>45</v>
      </c>
      <c r="B298" s="873">
        <f>SUM(B290:B296)</f>
        <v>0</v>
      </c>
      <c r="C298" s="873">
        <f>IF($F$449=0,0,+$C$326*$F$421/$F$449)</f>
        <v>0</v>
      </c>
      <c r="D298" s="873">
        <f>$D$326*$G$421</f>
        <v>0</v>
      </c>
      <c r="E298" s="873">
        <f>SUM(E290:E296)</f>
        <v>0</v>
      </c>
      <c r="F298" s="873">
        <f>SUM(F290:F296)</f>
        <v>0</v>
      </c>
      <c r="G298" s="873">
        <f>IF($D$449=0,0,+$G$326*$D$421/$D$449)</f>
        <v>0</v>
      </c>
      <c r="H298" s="873"/>
      <c r="I298" s="873">
        <f>IF($D$425=0,0,+$I$326*$D$421/($D$449-$D$425))</f>
        <v>0</v>
      </c>
      <c r="J298" s="873">
        <f>IF($I$449=0,0,+$J$326*$I$421/$I$449)</f>
        <v>0</v>
      </c>
      <c r="K298" s="873">
        <f>IF($E$449=0,0,+$K$326*$E$421/$E$449)</f>
        <v>0</v>
      </c>
      <c r="L298" s="875">
        <f>SUM(L290:L296)</f>
        <v>0</v>
      </c>
      <c r="M298" s="873">
        <f>SUM(M290:M296)</f>
        <v>0</v>
      </c>
      <c r="N298" s="873">
        <f>SUM(N290:N296)</f>
        <v>0</v>
      </c>
      <c r="O298" s="873">
        <f>SUM(O290:O296)</f>
        <v>0</v>
      </c>
      <c r="P298" s="874">
        <f>SUM(P290:P296)</f>
        <v>0</v>
      </c>
      <c r="Q298" s="874">
        <f>IF($F$449=0,0,+$Q$326*$F$421/$F$449)</f>
        <v>0</v>
      </c>
      <c r="R298" s="874">
        <f>SUM(R290:R296)</f>
        <v>0</v>
      </c>
      <c r="S298" s="874">
        <f>SUM(S290:S296)</f>
        <v>0</v>
      </c>
      <c r="T298" s="874">
        <f>SUM(T290:T296)</f>
        <v>0</v>
      </c>
      <c r="U298" s="874">
        <f>SUM(U290:U296)</f>
        <v>0</v>
      </c>
      <c r="V298" s="257">
        <v>91</v>
      </c>
      <c r="W298" s="199"/>
      <c r="X298" s="199"/>
      <c r="Y298" s="199"/>
      <c r="Z298" s="199"/>
      <c r="AA298" s="199"/>
      <c r="AB298" s="199"/>
      <c r="AC298" s="199"/>
      <c r="AD298" s="199"/>
      <c r="AE298" s="199"/>
      <c r="AF298" s="199"/>
      <c r="AG298" s="199"/>
      <c r="AH298" s="199"/>
      <c r="AI298" s="199"/>
      <c r="AJ298" s="199"/>
      <c r="AK298" s="199"/>
      <c r="AL298" s="199"/>
      <c r="AM298" s="199"/>
      <c r="AN298" s="199"/>
    </row>
    <row r="299" spans="1:40" ht="15.75">
      <c r="A299" s="127"/>
      <c r="B299" s="576"/>
      <c r="C299" s="556"/>
      <c r="D299" s="556"/>
      <c r="E299" s="556"/>
      <c r="F299" s="576"/>
      <c r="G299" s="576"/>
      <c r="H299" s="576"/>
      <c r="I299" s="561"/>
      <c r="J299" s="561"/>
      <c r="K299" s="561"/>
      <c r="L299" s="562"/>
      <c r="M299" s="576"/>
      <c r="N299" s="576"/>
      <c r="O299" s="576"/>
      <c r="P299" s="328"/>
      <c r="Q299" s="557"/>
      <c r="R299" s="557"/>
      <c r="S299" s="557"/>
      <c r="T299" s="557"/>
      <c r="U299" s="328"/>
      <c r="V299" s="257">
        <v>92</v>
      </c>
      <c r="W299" s="199"/>
      <c r="X299" s="199"/>
      <c r="Y299" s="199"/>
      <c r="Z299" s="199"/>
      <c r="AA299" s="199"/>
      <c r="AB299" s="199"/>
      <c r="AC299" s="199"/>
      <c r="AD299" s="199"/>
      <c r="AE299" s="199"/>
      <c r="AF299" s="199"/>
      <c r="AG299" s="199"/>
      <c r="AH299" s="199"/>
      <c r="AI299" s="199"/>
      <c r="AJ299" s="199"/>
      <c r="AK299" s="199"/>
      <c r="AL299" s="199"/>
      <c r="AM299" s="199"/>
      <c r="AN299" s="199"/>
    </row>
    <row r="300" spans="1:40" ht="15.75">
      <c r="A300" s="127" t="s">
        <v>46</v>
      </c>
      <c r="B300" s="576"/>
      <c r="C300" s="556"/>
      <c r="D300" s="556"/>
      <c r="E300" s="556"/>
      <c r="F300" s="576"/>
      <c r="G300" s="576"/>
      <c r="H300" s="576"/>
      <c r="I300" s="561"/>
      <c r="J300" s="561"/>
      <c r="K300" s="561"/>
      <c r="L300" s="562"/>
      <c r="M300" s="576"/>
      <c r="N300" s="576"/>
      <c r="O300" s="576"/>
      <c r="P300" s="328"/>
      <c r="Q300" s="557"/>
      <c r="R300" s="557"/>
      <c r="S300" s="557"/>
      <c r="T300" s="557"/>
      <c r="U300" s="328"/>
      <c r="V300" s="257">
        <v>93</v>
      </c>
      <c r="W300" s="199"/>
      <c r="X300" s="199"/>
      <c r="Y300" s="199"/>
      <c r="Z300" s="199"/>
      <c r="AA300" s="199"/>
      <c r="AB300" s="199"/>
      <c r="AC300" s="199"/>
      <c r="AD300" s="199"/>
      <c r="AE300" s="199"/>
      <c r="AF300" s="199"/>
      <c r="AG300" s="199"/>
      <c r="AH300" s="199"/>
      <c r="AI300" s="199"/>
      <c r="AJ300" s="199"/>
      <c r="AK300" s="199"/>
      <c r="AL300" s="199"/>
      <c r="AM300" s="199"/>
      <c r="AN300" s="199"/>
    </row>
    <row r="301" spans="1:40" ht="15.75">
      <c r="A301" s="127"/>
      <c r="B301" s="627"/>
      <c r="C301" s="565"/>
      <c r="D301" s="565"/>
      <c r="E301" s="565"/>
      <c r="F301" s="627"/>
      <c r="G301" s="627"/>
      <c r="H301" s="627"/>
      <c r="I301" s="628"/>
      <c r="J301" s="628"/>
      <c r="K301" s="628"/>
      <c r="L301" s="629"/>
      <c r="M301" s="627"/>
      <c r="N301" s="627"/>
      <c r="O301" s="630"/>
      <c r="P301" s="563"/>
      <c r="Q301" s="566"/>
      <c r="R301" s="566"/>
      <c r="S301" s="566"/>
      <c r="T301" s="566"/>
      <c r="U301" s="563"/>
      <c r="V301" s="257">
        <v>94</v>
      </c>
      <c r="W301" s="199"/>
      <c r="X301" s="199"/>
      <c r="Y301" s="199"/>
      <c r="Z301" s="199"/>
      <c r="AA301" s="199"/>
      <c r="AB301" s="199"/>
      <c r="AC301" s="199"/>
      <c r="AD301" s="199"/>
      <c r="AE301" s="199"/>
      <c r="AF301" s="199"/>
      <c r="AG301" s="199"/>
      <c r="AH301" s="199"/>
      <c r="AI301" s="199"/>
      <c r="AJ301" s="199"/>
      <c r="AK301" s="199"/>
      <c r="AL301" s="199"/>
      <c r="AM301" s="199"/>
      <c r="AN301" s="199"/>
    </row>
    <row r="302" spans="1:40" ht="15.75">
      <c r="A302" s="872" t="s">
        <v>48</v>
      </c>
      <c r="B302" s="873">
        <f>IF($C$449=0,0,+$B$326*$C$425/$C$449)</f>
        <v>0</v>
      </c>
      <c r="C302" s="873">
        <f>IF($F$449=0,0,+$C$326*$F$425/$F$449)</f>
        <v>0</v>
      </c>
      <c r="D302" s="873">
        <f>$D$326*$G$425</f>
        <v>0</v>
      </c>
      <c r="E302" s="873">
        <f>SUM(B302:D302)</f>
        <v>0</v>
      </c>
      <c r="F302" s="873">
        <f>IF($C$449=0,0,+$F$326*$C$425/$C$449)</f>
        <v>0</v>
      </c>
      <c r="G302" s="873">
        <f>IF($D$449=0,0,+$G$326*$D$425/$D$449)</f>
        <v>0</v>
      </c>
      <c r="H302" s="873"/>
      <c r="I302" s="876" t="s">
        <v>161</v>
      </c>
      <c r="J302" s="876" t="s">
        <v>161</v>
      </c>
      <c r="K302" s="873">
        <f>IF($E$449=0,0,+$K$326*$E$425/$E$449)</f>
        <v>0</v>
      </c>
      <c r="L302" s="877">
        <v>0</v>
      </c>
      <c r="M302" s="873">
        <f>SUM(F302:L302)</f>
        <v>0</v>
      </c>
      <c r="N302" s="873">
        <f>IF($C$449=0,0,+$N$326*$C$425/$C$449)</f>
        <v>0</v>
      </c>
      <c r="O302" s="873">
        <f>IF($C$449=0,0,+$O$326*$C$425/$C$449)</f>
        <v>0</v>
      </c>
      <c r="P302" s="874">
        <f>IF($C$449=0,0,+$P$326*$C$425/$C$449)</f>
        <v>0</v>
      </c>
      <c r="Q302" s="874">
        <f>IF($F$449=0,0,+$Q$326*$F$425/$F$449)</f>
        <v>0</v>
      </c>
      <c r="R302" s="874">
        <f>SUM(P302:Q302)</f>
        <v>0</v>
      </c>
      <c r="S302" s="874">
        <f>IF($C$449=0,0,+$S$326*$C$425/$C$449)</f>
        <v>0</v>
      </c>
      <c r="T302" s="874">
        <f>IF($C$449=0,0,+$T$326*$C$425/$C$449)</f>
        <v>0</v>
      </c>
      <c r="U302" s="874">
        <f>IF($C$449=0,0,+$U$326*$C$425/$C$449)</f>
        <v>0</v>
      </c>
      <c r="V302" s="257">
        <v>95</v>
      </c>
      <c r="W302" s="199"/>
      <c r="X302" s="199"/>
      <c r="Y302" s="199"/>
      <c r="Z302" s="199"/>
      <c r="AA302" s="199"/>
      <c r="AB302" s="199"/>
      <c r="AC302" s="199"/>
      <c r="AD302" s="199"/>
      <c r="AE302" s="199"/>
      <c r="AF302" s="199"/>
      <c r="AG302" s="199"/>
      <c r="AH302" s="199"/>
      <c r="AI302" s="199"/>
      <c r="AJ302" s="199"/>
      <c r="AK302" s="199"/>
      <c r="AL302" s="199"/>
      <c r="AM302" s="199"/>
      <c r="AN302" s="199"/>
    </row>
    <row r="303" spans="1:40" ht="15.75">
      <c r="A303" s="127"/>
      <c r="B303" s="576"/>
      <c r="C303" s="556"/>
      <c r="D303" s="556"/>
      <c r="E303" s="556"/>
      <c r="F303" s="576"/>
      <c r="G303" s="576"/>
      <c r="H303" s="576"/>
      <c r="I303" s="632"/>
      <c r="J303" s="632"/>
      <c r="K303" s="632"/>
      <c r="L303" s="633"/>
      <c r="M303" s="576"/>
      <c r="N303" s="576"/>
      <c r="O303" s="634"/>
      <c r="P303" s="328"/>
      <c r="Q303" s="557"/>
      <c r="R303" s="557"/>
      <c r="S303" s="557"/>
      <c r="T303" s="557"/>
      <c r="U303" s="328"/>
      <c r="V303" s="257">
        <v>96</v>
      </c>
      <c r="W303" s="199"/>
      <c r="X303" s="199"/>
      <c r="Y303" s="199"/>
      <c r="Z303" s="199"/>
      <c r="AA303" s="199"/>
      <c r="AB303" s="199"/>
      <c r="AC303" s="199"/>
      <c r="AD303" s="199"/>
      <c r="AE303" s="199"/>
      <c r="AF303" s="199"/>
      <c r="AG303" s="199"/>
      <c r="AH303" s="199"/>
      <c r="AI303" s="199"/>
      <c r="AJ303" s="199"/>
      <c r="AK303" s="199"/>
      <c r="AL303" s="199"/>
      <c r="AM303" s="199"/>
      <c r="AN303" s="199"/>
    </row>
    <row r="304" spans="1:40" ht="15.75">
      <c r="A304" s="127" t="s">
        <v>49</v>
      </c>
      <c r="B304" s="576"/>
      <c r="C304" s="556"/>
      <c r="D304" s="556"/>
      <c r="E304" s="556"/>
      <c r="F304" s="576"/>
      <c r="G304" s="576"/>
      <c r="H304" s="576"/>
      <c r="I304" s="632"/>
      <c r="J304" s="632"/>
      <c r="K304" s="632"/>
      <c r="L304" s="633"/>
      <c r="M304" s="576"/>
      <c r="N304" s="576"/>
      <c r="O304" s="634"/>
      <c r="P304" s="328"/>
      <c r="Q304" s="557"/>
      <c r="R304" s="557"/>
      <c r="S304" s="557"/>
      <c r="T304" s="557"/>
      <c r="U304" s="328"/>
      <c r="V304" s="257">
        <v>97</v>
      </c>
      <c r="W304" s="199"/>
      <c r="X304" s="199"/>
      <c r="Y304" s="199"/>
      <c r="Z304" s="199"/>
      <c r="AA304" s="199"/>
      <c r="AB304" s="199"/>
      <c r="AC304" s="199"/>
      <c r="AD304" s="199"/>
      <c r="AE304" s="199"/>
      <c r="AF304" s="199"/>
      <c r="AG304" s="199"/>
      <c r="AH304" s="199"/>
      <c r="AI304" s="199"/>
      <c r="AJ304" s="199"/>
      <c r="AK304" s="199"/>
      <c r="AL304" s="199"/>
      <c r="AM304" s="199"/>
      <c r="AN304" s="199"/>
    </row>
    <row r="305" spans="1:40" ht="15.75">
      <c r="A305" s="131" t="s">
        <v>50</v>
      </c>
      <c r="B305" s="561">
        <f>IF($C$449=0,0,+$B$326*$C$428/$C$449)</f>
        <v>0</v>
      </c>
      <c r="C305" s="561">
        <f>IF($C$431=0,0,+$C$308*$C$428/$C$431)</f>
        <v>0</v>
      </c>
      <c r="D305" s="561">
        <f>IF($C$431=0,0,+$D$308*$C$428/$C$431)</f>
        <v>0</v>
      </c>
      <c r="E305" s="561">
        <f>SUM(B305:D305)</f>
        <v>0</v>
      </c>
      <c r="F305" s="561">
        <f>IF($C$449=0,0,+$F$326*$C$428/$C$449)</f>
        <v>0</v>
      </c>
      <c r="G305" s="561">
        <f>IF($C$431=0,0,+$G$308*$C$428/$C$431)</f>
        <v>0</v>
      </c>
      <c r="H305" s="576"/>
      <c r="I305" s="561">
        <f>IF($C$431=0,0,+$I$308*$C$428/$C$431)</f>
        <v>0</v>
      </c>
      <c r="J305" s="561">
        <f>IF($C$431=0,0,+$J$308*$C$428/$C$431)</f>
        <v>0</v>
      </c>
      <c r="K305" s="561">
        <f>IF($C$431=0,0,+$K$308*$C$428/$C$431)</f>
        <v>0</v>
      </c>
      <c r="L305" s="560">
        <v>0</v>
      </c>
      <c r="M305" s="561">
        <f>SUM(F305:L305)</f>
        <v>0</v>
      </c>
      <c r="N305" s="561">
        <f>IF($C$449=0,0,+$N$326*$C$428/$C$449)</f>
        <v>0</v>
      </c>
      <c r="O305" s="561">
        <f>IF($C$449=0,0,+$O$326*$C$428/$C$449)</f>
        <v>0</v>
      </c>
      <c r="P305" s="560">
        <f>IF($C$449=0,0,+$P$326*$C$428/$C$449)</f>
        <v>0</v>
      </c>
      <c r="Q305" s="560">
        <f>IF($C$431=0,0,+$Q$308*$C$428/$C$431)</f>
        <v>0</v>
      </c>
      <c r="R305" s="560">
        <f>SUM(P305:Q305)</f>
        <v>0</v>
      </c>
      <c r="S305" s="560">
        <f>IF($C$449=0,0,+$S$326*$C$428/$C$449)</f>
        <v>0</v>
      </c>
      <c r="T305" s="560">
        <f>IF($C$449=0,0,+$T$326*$C$428/$C$449)</f>
        <v>0</v>
      </c>
      <c r="U305" s="560">
        <f>IF($C$449=0,0,+$U$326*$C$428/$C$449)</f>
        <v>0</v>
      </c>
      <c r="V305" s="257">
        <v>98</v>
      </c>
      <c r="W305" s="199"/>
      <c r="X305" s="199"/>
      <c r="Y305" s="199"/>
      <c r="Z305" s="199"/>
      <c r="AA305" s="199"/>
      <c r="AB305" s="199"/>
      <c r="AC305" s="199"/>
      <c r="AD305" s="199"/>
      <c r="AE305" s="199"/>
      <c r="AF305" s="199"/>
      <c r="AG305" s="199"/>
      <c r="AH305" s="199"/>
      <c r="AI305" s="199"/>
      <c r="AJ305" s="199"/>
      <c r="AK305" s="199"/>
      <c r="AL305" s="199"/>
      <c r="AM305" s="199"/>
      <c r="AN305" s="199"/>
    </row>
    <row r="306" spans="1:40" ht="15.75">
      <c r="A306" s="131" t="s">
        <v>51</v>
      </c>
      <c r="B306" s="561">
        <f>IF($C$449=0,0,+$B$326*$C$429/$C$449)</f>
        <v>0</v>
      </c>
      <c r="C306" s="561">
        <f>IF($C$431=0,0,+$C$308*$C$429/$C$431)</f>
        <v>0</v>
      </c>
      <c r="D306" s="561">
        <f>IF($C$431=0,0,+$D$308*$C$429/$C$431)</f>
        <v>0</v>
      </c>
      <c r="E306" s="561">
        <f>SUM(B306:D306)</f>
        <v>0</v>
      </c>
      <c r="F306" s="561">
        <f>IF($C$449=0,0,+$F$326*$C$429/$C$449)</f>
        <v>0</v>
      </c>
      <c r="G306" s="561">
        <f>IF($C$431=0,0,+$G$308*$C$429/$C$431)</f>
        <v>0</v>
      </c>
      <c r="H306" s="576"/>
      <c r="I306" s="561">
        <f>IF($C$431=0,0,+$I$308*$C$429/$C$431)</f>
        <v>0</v>
      </c>
      <c r="J306" s="561">
        <f>IF($C$431=0,0,+$J$308*$C$429/$C$431)</f>
        <v>0</v>
      </c>
      <c r="K306" s="561">
        <f>IF($C$431=0,0,+$K$308*$C$429/$C$431)</f>
        <v>0</v>
      </c>
      <c r="L306" s="635">
        <v>0</v>
      </c>
      <c r="M306" s="561">
        <f>SUM(F306:L306)</f>
        <v>0</v>
      </c>
      <c r="N306" s="561">
        <f>IF($C$449=0,0,+$N$326*$C$429/$C$449)</f>
        <v>0</v>
      </c>
      <c r="O306" s="561">
        <f>IF($C$449=0,0,+$O$326*$C$429/$C$449)</f>
        <v>0</v>
      </c>
      <c r="P306" s="560">
        <f>IF($C$449=0,0,+$P$326*$C$429/$C$449)</f>
        <v>0</v>
      </c>
      <c r="Q306" s="560">
        <f>IF($C$431=0,0,+$Q$308*$C$429/$C$431)</f>
        <v>0</v>
      </c>
      <c r="R306" s="560">
        <f>SUM(P306:Q306)</f>
        <v>0</v>
      </c>
      <c r="S306" s="560">
        <f>IF($C$449=0,0,+$S$326*$C$429/$C$449)</f>
        <v>0</v>
      </c>
      <c r="T306" s="560">
        <f>IF($C$449=0,0,+$T$326*$C$429/$C$449)</f>
        <v>0</v>
      </c>
      <c r="U306" s="560">
        <f>IF($C$449=0,0,+$U$326*$C$429/$C$449)</f>
        <v>0</v>
      </c>
      <c r="V306" s="257">
        <v>99</v>
      </c>
      <c r="W306" s="199"/>
      <c r="X306" s="199"/>
      <c r="Y306" s="199"/>
      <c r="Z306" s="199"/>
      <c r="AA306" s="199"/>
      <c r="AB306" s="199"/>
      <c r="AC306" s="199"/>
      <c r="AD306" s="199"/>
      <c r="AE306" s="199"/>
      <c r="AF306" s="199"/>
      <c r="AG306" s="199"/>
      <c r="AH306" s="199"/>
      <c r="AI306" s="199"/>
      <c r="AJ306" s="199"/>
      <c r="AK306" s="199"/>
      <c r="AL306" s="199"/>
      <c r="AM306" s="199"/>
      <c r="AN306" s="199"/>
    </row>
    <row r="307" spans="1:40" ht="15.75">
      <c r="A307" s="131"/>
      <c r="B307" s="561"/>
      <c r="C307" s="561"/>
      <c r="D307" s="561"/>
      <c r="E307" s="561"/>
      <c r="F307" s="561"/>
      <c r="G307" s="561"/>
      <c r="H307" s="576"/>
      <c r="I307" s="561"/>
      <c r="J307" s="561"/>
      <c r="K307" s="561"/>
      <c r="L307" s="560"/>
      <c r="M307" s="561"/>
      <c r="N307" s="561"/>
      <c r="O307" s="561"/>
      <c r="P307" s="560"/>
      <c r="Q307" s="560"/>
      <c r="R307" s="560"/>
      <c r="S307" s="560"/>
      <c r="T307" s="560"/>
      <c r="U307" s="560"/>
      <c r="V307" s="257">
        <v>100</v>
      </c>
      <c r="W307" s="199"/>
      <c r="X307" s="199"/>
      <c r="Y307" s="199"/>
      <c r="Z307" s="199"/>
      <c r="AA307" s="199"/>
      <c r="AB307" s="199"/>
      <c r="AC307" s="199"/>
      <c r="AD307" s="199"/>
      <c r="AE307" s="199"/>
      <c r="AF307" s="199"/>
      <c r="AG307" s="199"/>
      <c r="AH307" s="199"/>
      <c r="AI307" s="199"/>
      <c r="AJ307" s="199"/>
      <c r="AK307" s="199"/>
      <c r="AL307" s="199"/>
      <c r="AM307" s="199"/>
      <c r="AN307" s="199"/>
    </row>
    <row r="308" spans="1:40" ht="15.75">
      <c r="A308" s="872" t="s">
        <v>52</v>
      </c>
      <c r="B308" s="873">
        <f>SUM(B304:B306)</f>
        <v>0</v>
      </c>
      <c r="C308" s="873">
        <f>IF($F$449=0,0,+$C$326*$F$431/$F$449)</f>
        <v>0</v>
      </c>
      <c r="D308" s="873">
        <f>$D$326*$G$431</f>
        <v>0</v>
      </c>
      <c r="E308" s="873">
        <f>SUM(E304:E306)</f>
        <v>0</v>
      </c>
      <c r="F308" s="873">
        <f>SUM(F304:F306)</f>
        <v>0</v>
      </c>
      <c r="G308" s="873">
        <f>IF($D$449=0,0,+$G$326*$D$431/$D$449)</f>
        <v>0</v>
      </c>
      <c r="H308" s="873"/>
      <c r="I308" s="873">
        <f>IF($D$425=0,0,+$I$326*$D$431/($D$449-$D$425))</f>
        <v>0</v>
      </c>
      <c r="J308" s="623">
        <f>IF($I$449=0,0,+$J$326*$I$431/$I$449)</f>
        <v>0</v>
      </c>
      <c r="K308" s="873">
        <f>IF($E$449=0,0,+$K$326*$E$431/$E$449)</f>
        <v>0</v>
      </c>
      <c r="L308" s="622">
        <f>SUM(L304:L306)</f>
        <v>0</v>
      </c>
      <c r="M308" s="873">
        <f>SUM(M304:M306)</f>
        <v>0</v>
      </c>
      <c r="N308" s="873">
        <f>SUM(N304:N306)</f>
        <v>0</v>
      </c>
      <c r="O308" s="873">
        <f>SUM(O304:O306)</f>
        <v>0</v>
      </c>
      <c r="P308" s="874">
        <f>SUM(P304:P306)</f>
        <v>0</v>
      </c>
      <c r="Q308" s="874">
        <f>IF($F$449=0,0,+$Q$326*$F$431/$F$449)</f>
        <v>0</v>
      </c>
      <c r="R308" s="874">
        <f>SUM(R304:R306)</f>
        <v>0</v>
      </c>
      <c r="S308" s="874">
        <f>SUM(S304:S306)</f>
        <v>0</v>
      </c>
      <c r="T308" s="874">
        <f>SUM(T304:T306)</f>
        <v>0</v>
      </c>
      <c r="U308" s="874">
        <f>SUM(U304:U306)</f>
        <v>0</v>
      </c>
      <c r="V308" s="257">
        <v>101</v>
      </c>
      <c r="W308" s="199"/>
      <c r="X308" s="199"/>
      <c r="Y308" s="199"/>
      <c r="Z308" s="199"/>
      <c r="AA308" s="199"/>
      <c r="AB308" s="199"/>
      <c r="AC308" s="199"/>
      <c r="AD308" s="199"/>
      <c r="AE308" s="199"/>
      <c r="AF308" s="199"/>
      <c r="AG308" s="199"/>
      <c r="AH308" s="199"/>
      <c r="AI308" s="199"/>
      <c r="AJ308" s="199"/>
      <c r="AK308" s="199"/>
      <c r="AL308" s="199"/>
      <c r="AM308" s="199"/>
      <c r="AN308" s="199"/>
    </row>
    <row r="309" spans="1:40" ht="15.75">
      <c r="A309" s="127"/>
      <c r="B309" s="576"/>
      <c r="C309" s="556"/>
      <c r="D309" s="556"/>
      <c r="E309" s="556"/>
      <c r="F309" s="576"/>
      <c r="G309" s="576"/>
      <c r="H309" s="576"/>
      <c r="I309" s="632"/>
      <c r="J309" s="632"/>
      <c r="K309" s="632"/>
      <c r="L309" s="562"/>
      <c r="M309" s="576"/>
      <c r="N309" s="576"/>
      <c r="O309" s="634"/>
      <c r="P309" s="328"/>
      <c r="Q309" s="557"/>
      <c r="R309" s="557"/>
      <c r="S309" s="557"/>
      <c r="T309" s="557"/>
      <c r="U309" s="328"/>
      <c r="V309" s="257">
        <v>102</v>
      </c>
      <c r="W309" s="199"/>
      <c r="X309" s="199"/>
      <c r="Y309" s="199"/>
      <c r="Z309" s="199"/>
      <c r="AA309" s="199"/>
      <c r="AB309" s="199"/>
      <c r="AC309" s="199"/>
      <c r="AD309" s="199"/>
      <c r="AE309" s="199"/>
      <c r="AF309" s="199"/>
      <c r="AG309" s="199"/>
      <c r="AH309" s="199"/>
      <c r="AI309" s="199"/>
      <c r="AJ309" s="199"/>
      <c r="AK309" s="199"/>
      <c r="AL309" s="199"/>
      <c r="AM309" s="199"/>
      <c r="AN309" s="199"/>
    </row>
    <row r="310" spans="1:40" ht="15.75">
      <c r="A310" s="127" t="s">
        <v>53</v>
      </c>
      <c r="B310" s="576"/>
      <c r="C310" s="556"/>
      <c r="D310" s="556"/>
      <c r="E310" s="556"/>
      <c r="F310" s="576"/>
      <c r="G310" s="576"/>
      <c r="H310" s="576"/>
      <c r="I310" s="632"/>
      <c r="J310" s="632"/>
      <c r="K310" s="632"/>
      <c r="L310" s="562"/>
      <c r="M310" s="576"/>
      <c r="N310" s="576"/>
      <c r="O310" s="634"/>
      <c r="P310" s="328"/>
      <c r="Q310" s="557"/>
      <c r="R310" s="557"/>
      <c r="S310" s="557"/>
      <c r="T310" s="557"/>
      <c r="U310" s="328"/>
      <c r="V310" s="257">
        <v>103</v>
      </c>
      <c r="W310" s="199"/>
      <c r="X310" s="199"/>
      <c r="Y310" s="199"/>
      <c r="Z310" s="199"/>
      <c r="AA310" s="199"/>
      <c r="AB310" s="199"/>
      <c r="AC310" s="199"/>
      <c r="AD310" s="199"/>
      <c r="AE310" s="199"/>
      <c r="AF310" s="199"/>
      <c r="AG310" s="199"/>
      <c r="AH310" s="199"/>
      <c r="AI310" s="199"/>
      <c r="AJ310" s="199"/>
      <c r="AK310" s="199"/>
      <c r="AL310" s="199"/>
      <c r="AM310" s="199"/>
      <c r="AN310" s="199"/>
    </row>
    <row r="311" spans="1:40">
      <c r="A311" s="131" t="s">
        <v>592</v>
      </c>
      <c r="B311" s="561">
        <f>IF($C$449=0,0,+$B$326*$C$434/$C$449)</f>
        <v>0</v>
      </c>
      <c r="C311" s="561">
        <f>IF($C$439=0,0,+$C$316*$C$434/$C$439)</f>
        <v>0</v>
      </c>
      <c r="D311" s="561">
        <f>IF($C$439=0,0,+$D$316*$C$434/$C$439)</f>
        <v>0</v>
      </c>
      <c r="E311" s="561">
        <f>SUM(B311:D311)</f>
        <v>0</v>
      </c>
      <c r="F311" s="561">
        <f>IF($C$449=0,0,+$F$326*$C$434/$C$449)</f>
        <v>0</v>
      </c>
      <c r="G311" s="561">
        <f>IF($C$439=0,0,+$G$316*$C$434/$C$439)</f>
        <v>0</v>
      </c>
      <c r="H311" s="561"/>
      <c r="I311" s="561">
        <f>IF($C$439=0,0,+$I$316*$C$434/$C$439)</f>
        <v>0</v>
      </c>
      <c r="J311" s="636" t="s">
        <v>161</v>
      </c>
      <c r="K311" s="561">
        <f>IF($C$439=0,0,+$K$316*$C$434/$C$439)</f>
        <v>0</v>
      </c>
      <c r="L311" s="560">
        <v>0</v>
      </c>
      <c r="M311" s="561">
        <f>SUM(F311:L311)</f>
        <v>0</v>
      </c>
      <c r="N311" s="561">
        <f>IF($C$449=0,0,+$N$326*$C$434/$C$449)</f>
        <v>0</v>
      </c>
      <c r="O311" s="561">
        <f>IF($C$449=0,0,+$O$326*$C$434/$C$449)</f>
        <v>0</v>
      </c>
      <c r="P311" s="560">
        <f>IF($C$449=0,0,+$P$326*$C$434/$C$449)</f>
        <v>0</v>
      </c>
      <c r="Q311" s="560">
        <f>IF($C$439=0,0,+$Q$316*$C$434/$C$439)</f>
        <v>0</v>
      </c>
      <c r="R311" s="560">
        <f>SUM(P311:Q311)</f>
        <v>0</v>
      </c>
      <c r="S311" s="560">
        <f>IF($C$449=0,0,+$S$326*$C$434/$C$449)</f>
        <v>0</v>
      </c>
      <c r="T311" s="560">
        <f>IF($C$449=0,0,+$T$326*$C$434/$C$449)</f>
        <v>0</v>
      </c>
      <c r="U311" s="560">
        <f>IF($C$449=0,0,+$U$326*$C$434/$C$449)</f>
        <v>0</v>
      </c>
      <c r="V311" s="257">
        <v>104</v>
      </c>
      <c r="W311" s="199"/>
      <c r="X311" s="199"/>
      <c r="Y311" s="199"/>
      <c r="Z311" s="199"/>
      <c r="AA311" s="199"/>
      <c r="AB311" s="199"/>
      <c r="AC311" s="199"/>
      <c r="AD311" s="199"/>
      <c r="AE311" s="199"/>
      <c r="AF311" s="199"/>
      <c r="AG311" s="199"/>
      <c r="AH311" s="199"/>
      <c r="AI311" s="199"/>
      <c r="AJ311" s="199"/>
      <c r="AK311" s="199"/>
      <c r="AL311" s="199"/>
      <c r="AM311" s="199"/>
      <c r="AN311" s="199"/>
    </row>
    <row r="312" spans="1:40">
      <c r="A312" s="131" t="s">
        <v>55</v>
      </c>
      <c r="B312" s="561">
        <f>IF($C$449=0,0,+$B$326*$C$435/$C$449)</f>
        <v>0</v>
      </c>
      <c r="C312" s="561">
        <f>IF($C$439=0,0,+$C$316*$C$435/$C$439)</f>
        <v>0</v>
      </c>
      <c r="D312" s="561">
        <f>IF($C$439=0,0,+$D$316*$C$435/$C$439)</f>
        <v>0</v>
      </c>
      <c r="E312" s="561">
        <f>SUM(B312:D312)</f>
        <v>0</v>
      </c>
      <c r="F312" s="561">
        <f>IF($C$449=0,0,+$F$326*$C$435/$C$449)</f>
        <v>0</v>
      </c>
      <c r="G312" s="561">
        <f>IF($C$439=0,0,+$G$316*$C$435/$C$439)</f>
        <v>0</v>
      </c>
      <c r="H312" s="561"/>
      <c r="I312" s="561">
        <f>IF($C$439=0,0,+$I$316*$C$435/$C$439)</f>
        <v>0</v>
      </c>
      <c r="J312" s="636" t="s">
        <v>161</v>
      </c>
      <c r="K312" s="561">
        <f>IF($C$439=0,0,+$K$316*$C$435/$C$439)</f>
        <v>0</v>
      </c>
      <c r="L312" s="560">
        <v>0</v>
      </c>
      <c r="M312" s="561">
        <f>SUM(F312:L312)</f>
        <v>0</v>
      </c>
      <c r="N312" s="561">
        <f>IF($C$449=0,0,+$N$326*$C$435/$C$449)</f>
        <v>0</v>
      </c>
      <c r="O312" s="561">
        <f>IF($C$449=0,0,+$O$326*$C$435/$C$449)</f>
        <v>0</v>
      </c>
      <c r="P312" s="560">
        <f>IF($C$449=0,0,+$P$326*$C$435/$C$449)</f>
        <v>0</v>
      </c>
      <c r="Q312" s="560">
        <f>IF($C$439=0,0,+$Q$316*$C$435/$C$439)</f>
        <v>0</v>
      </c>
      <c r="R312" s="560">
        <f>SUM(P312:Q312)</f>
        <v>0</v>
      </c>
      <c r="S312" s="560">
        <f>IF($C$449=0,0,+$S$326*$C$435/$C$449)</f>
        <v>0</v>
      </c>
      <c r="T312" s="560">
        <f>IF($C$449=0,0,+$T$326*$C$435/$C$449)</f>
        <v>0</v>
      </c>
      <c r="U312" s="560">
        <f>IF($C$449=0,0,+$U$326*$C$435/$C$449)</f>
        <v>0</v>
      </c>
      <c r="V312" s="257">
        <v>105</v>
      </c>
      <c r="W312" s="199"/>
      <c r="X312" s="199"/>
      <c r="Y312" s="199"/>
      <c r="Z312" s="199"/>
      <c r="AA312" s="199"/>
      <c r="AB312" s="199"/>
      <c r="AC312" s="199"/>
      <c r="AD312" s="199"/>
      <c r="AE312" s="199"/>
      <c r="AF312" s="199"/>
      <c r="AG312" s="199"/>
      <c r="AH312" s="199"/>
      <c r="AI312" s="199"/>
      <c r="AJ312" s="199"/>
      <c r="AK312" s="199"/>
      <c r="AL312" s="199"/>
      <c r="AM312" s="199"/>
      <c r="AN312" s="199"/>
    </row>
    <row r="313" spans="1:40">
      <c r="A313" s="131" t="s">
        <v>593</v>
      </c>
      <c r="B313" s="561">
        <f>IF($C$449=0,0,+$B$326*$C$436/$C$449)</f>
        <v>0</v>
      </c>
      <c r="C313" s="561">
        <f>IF($C$439=0,0,+$C$316*$C$436/$C$439)</f>
        <v>0</v>
      </c>
      <c r="D313" s="561">
        <f>IF($C$439=0,0,+$D$316*$C$436/$C$439)</f>
        <v>0</v>
      </c>
      <c r="E313" s="561">
        <f>SUM(B313:D313)</f>
        <v>0</v>
      </c>
      <c r="F313" s="561">
        <f>IF($C$449=0,0,+$F$326*$C$436/$C$449)</f>
        <v>0</v>
      </c>
      <c r="G313" s="561">
        <f>IF($C$439=0,0,+$G$316*$C$436/$C$439)</f>
        <v>0</v>
      </c>
      <c r="H313" s="561"/>
      <c r="I313" s="561">
        <f>IF($C$439=0,0,+$I$316*$C$436/$C$439)</f>
        <v>0</v>
      </c>
      <c r="J313" s="636" t="s">
        <v>161</v>
      </c>
      <c r="K313" s="561">
        <f>IF($C$439=0,0,+$K$316*$C$436/$C$439)</f>
        <v>0</v>
      </c>
      <c r="L313" s="560">
        <v>0</v>
      </c>
      <c r="M313" s="561">
        <f>SUM(F313:L313)</f>
        <v>0</v>
      </c>
      <c r="N313" s="561">
        <f>IF($C$449=0,0,+$N$326*$C$436/$C$449)</f>
        <v>0</v>
      </c>
      <c r="O313" s="561">
        <f>IF($C$449=0,0,+$O$326*$C$436/$C$449)</f>
        <v>0</v>
      </c>
      <c r="P313" s="560">
        <f>IF($C$449=0,0,+$P$326*$C$436/$C$449)</f>
        <v>0</v>
      </c>
      <c r="Q313" s="560">
        <f>IF($C$439=0,0,+$Q$316*$C$436/$C$439)</f>
        <v>0</v>
      </c>
      <c r="R313" s="560">
        <f>SUM(P313:Q313)</f>
        <v>0</v>
      </c>
      <c r="S313" s="560">
        <f>IF($C$449=0,0,+$S$326*$C$436/$C$449)</f>
        <v>0</v>
      </c>
      <c r="T313" s="560">
        <f>IF($C$449=0,0,+$T$326*$C$436/$C$449)</f>
        <v>0</v>
      </c>
      <c r="U313" s="560">
        <f>IF($C$449=0,0,+$U$326*$C$436/$C$449)</f>
        <v>0</v>
      </c>
      <c r="V313" s="257">
        <v>106</v>
      </c>
      <c r="W313" s="199"/>
      <c r="X313" s="199"/>
      <c r="Y313" s="199"/>
      <c r="Z313" s="199"/>
      <c r="AA313" s="199"/>
      <c r="AB313" s="199"/>
      <c r="AC313" s="199"/>
      <c r="AD313" s="199"/>
      <c r="AE313" s="199"/>
      <c r="AF313" s="199"/>
      <c r="AG313" s="199"/>
      <c r="AH313" s="199"/>
      <c r="AI313" s="199"/>
      <c r="AJ313" s="199"/>
      <c r="AK313" s="199"/>
      <c r="AL313" s="199"/>
      <c r="AM313" s="199"/>
      <c r="AN313" s="199"/>
    </row>
    <row r="314" spans="1:40">
      <c r="A314" s="131" t="s">
        <v>273</v>
      </c>
      <c r="B314" s="561">
        <f>IF($C$449=0,0,+$B$326*$C$437/$C$449)</f>
        <v>0</v>
      </c>
      <c r="C314" s="561">
        <f>IF($C$439=0,0,+$C$316*$C$437/$C$439)</f>
        <v>0</v>
      </c>
      <c r="D314" s="561">
        <f>IF($C$439=0,0,+$D$316*$C$437/$C$439)</f>
        <v>0</v>
      </c>
      <c r="E314" s="561">
        <f>SUM(B314:D314)</f>
        <v>0</v>
      </c>
      <c r="F314" s="561">
        <f>IF($C$449=0,0,+$F$326*$C$437/$C$449)</f>
        <v>0</v>
      </c>
      <c r="G314" s="561">
        <f>IF($C$439=0,0,+$G$316*$C$437/$C$439)</f>
        <v>0</v>
      </c>
      <c r="H314" s="561"/>
      <c r="I314" s="561">
        <f>IF($C$439=0,0,+$I$316*$C$437/$C$439)</f>
        <v>0</v>
      </c>
      <c r="J314" s="636" t="s">
        <v>161</v>
      </c>
      <c r="K314" s="561">
        <f>IF($C$439=0,0,+$K$316*$C$437/$C$439)</f>
        <v>0</v>
      </c>
      <c r="L314" s="560">
        <v>0</v>
      </c>
      <c r="M314" s="561">
        <f>SUM(F314:L314)</f>
        <v>0</v>
      </c>
      <c r="N314" s="561">
        <f>IF($C$449=0,0,+$N$326*$C$437/$C$449)</f>
        <v>0</v>
      </c>
      <c r="O314" s="561">
        <f>IF($C$449=0,0,+$O$326*$C$437/$C$449)</f>
        <v>0</v>
      </c>
      <c r="P314" s="560">
        <f>IF($C$449=0,0,+$P$326*$C$437/$C$449)</f>
        <v>0</v>
      </c>
      <c r="Q314" s="560">
        <f>IF($C$439=0,0,+$Q$316*$C$437/$C$439)</f>
        <v>0</v>
      </c>
      <c r="R314" s="560">
        <f>SUM(P314:Q314)</f>
        <v>0</v>
      </c>
      <c r="S314" s="560">
        <f>IF($C$449=0,0,+$S$326*$C$437/$C$449)</f>
        <v>0</v>
      </c>
      <c r="T314" s="560">
        <f>IF($C$449=0,0,+$T$326*$C$437/$C$449)</f>
        <v>0</v>
      </c>
      <c r="U314" s="560">
        <f>IF($C$449=0,0,+$U$326*$C$437/$C$449)</f>
        <v>0</v>
      </c>
      <c r="V314" s="257">
        <v>107</v>
      </c>
      <c r="W314" s="199"/>
      <c r="X314" s="199"/>
      <c r="Y314" s="199"/>
      <c r="Z314" s="199"/>
      <c r="AA314" s="199"/>
      <c r="AB314" s="199"/>
      <c r="AC314" s="199"/>
      <c r="AD314" s="199"/>
      <c r="AE314" s="199"/>
      <c r="AF314" s="199"/>
      <c r="AG314" s="199"/>
      <c r="AH314" s="199"/>
      <c r="AI314" s="199"/>
      <c r="AJ314" s="199"/>
      <c r="AK314" s="199"/>
      <c r="AL314" s="199"/>
      <c r="AM314" s="199"/>
      <c r="AN314" s="199"/>
    </row>
    <row r="315" spans="1:40" ht="15.75">
      <c r="A315" s="127"/>
      <c r="B315" s="627"/>
      <c r="C315" s="565"/>
      <c r="D315" s="565"/>
      <c r="E315" s="565"/>
      <c r="F315" s="627"/>
      <c r="G315" s="627"/>
      <c r="H315" s="627"/>
      <c r="I315" s="628"/>
      <c r="J315" s="628"/>
      <c r="K315" s="628"/>
      <c r="L315" s="569"/>
      <c r="M315" s="627"/>
      <c r="N315" s="627"/>
      <c r="O315" s="630"/>
      <c r="P315" s="563"/>
      <c r="Q315" s="566"/>
      <c r="R315" s="566"/>
      <c r="S315" s="566"/>
      <c r="T315" s="566"/>
      <c r="U315" s="563"/>
      <c r="V315" s="257">
        <v>108</v>
      </c>
      <c r="W315" s="199"/>
      <c r="X315" s="199"/>
      <c r="Y315" s="199"/>
      <c r="Z315" s="199"/>
      <c r="AA315" s="199"/>
      <c r="AB315" s="199"/>
      <c r="AC315" s="199"/>
      <c r="AD315" s="199"/>
      <c r="AE315" s="199"/>
      <c r="AF315" s="199"/>
      <c r="AG315" s="199"/>
      <c r="AH315" s="199"/>
      <c r="AI315" s="199"/>
      <c r="AJ315" s="199"/>
      <c r="AK315" s="199"/>
      <c r="AL315" s="199"/>
      <c r="AM315" s="199"/>
      <c r="AN315" s="199"/>
    </row>
    <row r="316" spans="1:40" ht="15.75">
      <c r="A316" s="872" t="s">
        <v>57</v>
      </c>
      <c r="B316" s="873">
        <f>SUM(B311:B314)</f>
        <v>0</v>
      </c>
      <c r="C316" s="873">
        <f>IF($F$449=0,0,+$C$326*$F$439/$F$449)</f>
        <v>0</v>
      </c>
      <c r="D316" s="873">
        <f>$D$326*$G$439</f>
        <v>0</v>
      </c>
      <c r="E316" s="873">
        <f>SUM(E311:E314)</f>
        <v>0</v>
      </c>
      <c r="F316" s="873">
        <f>SUM(F311:F313)</f>
        <v>0</v>
      </c>
      <c r="G316" s="873">
        <f>IF($D$449=0,0,+$G$326*$D$439/$D$449)</f>
        <v>0</v>
      </c>
      <c r="H316" s="873"/>
      <c r="I316" s="873">
        <f>IF($D$425=0,0,+$I$326*$D$439/($D$449-$D$425))</f>
        <v>0</v>
      </c>
      <c r="J316" s="876" t="s">
        <v>161</v>
      </c>
      <c r="K316" s="873">
        <f>IF($E$449=0,0,+$K$326*$E$439/$E$449)</f>
        <v>0</v>
      </c>
      <c r="L316" s="875">
        <f>SUM(L311:L314)</f>
        <v>0</v>
      </c>
      <c r="M316" s="873">
        <f>SUM(M311:M314)</f>
        <v>0</v>
      </c>
      <c r="N316" s="873">
        <f>SUM(N311:N314)</f>
        <v>0</v>
      </c>
      <c r="O316" s="873">
        <f>SUM(O311:O314)</f>
        <v>0</v>
      </c>
      <c r="P316" s="874">
        <f>SUM(P311:P314)</f>
        <v>0</v>
      </c>
      <c r="Q316" s="874">
        <f>IF($F$449=0,0,+$Q$326*$F$439/$F$449)</f>
        <v>0</v>
      </c>
      <c r="R316" s="874">
        <f>SUM(R311:R314)</f>
        <v>0</v>
      </c>
      <c r="S316" s="874">
        <f>SUM(S311:S314)</f>
        <v>0</v>
      </c>
      <c r="T316" s="874">
        <f>SUM(T311:T314)</f>
        <v>0</v>
      </c>
      <c r="U316" s="874">
        <f>SUM(U311:U314)</f>
        <v>0</v>
      </c>
      <c r="V316" s="257">
        <v>109</v>
      </c>
      <c r="W316" s="199"/>
      <c r="X316" s="199"/>
      <c r="Y316" s="199"/>
      <c r="Z316" s="199"/>
      <c r="AA316" s="199"/>
      <c r="AB316" s="199"/>
      <c r="AC316" s="199"/>
      <c r="AD316" s="199"/>
      <c r="AE316" s="199"/>
      <c r="AF316" s="199"/>
      <c r="AG316" s="199"/>
      <c r="AH316" s="199"/>
      <c r="AI316" s="199"/>
      <c r="AJ316" s="199"/>
      <c r="AK316" s="199"/>
      <c r="AL316" s="199"/>
      <c r="AM316" s="199"/>
      <c r="AN316" s="199"/>
    </row>
    <row r="317" spans="1:40" ht="15.75">
      <c r="A317" s="127"/>
      <c r="B317" s="576"/>
      <c r="C317" s="556"/>
      <c r="D317" s="556"/>
      <c r="E317" s="556"/>
      <c r="F317" s="576"/>
      <c r="G317" s="576"/>
      <c r="H317" s="576"/>
      <c r="I317" s="632"/>
      <c r="J317" s="632"/>
      <c r="K317" s="632"/>
      <c r="L317" s="562"/>
      <c r="M317" s="576"/>
      <c r="N317" s="576"/>
      <c r="O317" s="634"/>
      <c r="P317" s="328"/>
      <c r="Q317" s="557"/>
      <c r="R317" s="557"/>
      <c r="S317" s="557"/>
      <c r="T317" s="557"/>
      <c r="U317" s="328"/>
      <c r="V317" s="257">
        <v>110</v>
      </c>
      <c r="W317" s="199"/>
      <c r="X317" s="199"/>
      <c r="Y317" s="199"/>
      <c r="Z317" s="199"/>
      <c r="AA317" s="199"/>
      <c r="AB317" s="199"/>
      <c r="AC317" s="199"/>
      <c r="AD317" s="199"/>
      <c r="AE317" s="199"/>
      <c r="AF317" s="199"/>
      <c r="AG317" s="199"/>
      <c r="AH317" s="199"/>
      <c r="AI317" s="199"/>
      <c r="AJ317" s="199"/>
      <c r="AK317" s="199"/>
      <c r="AL317" s="199"/>
      <c r="AM317" s="199"/>
      <c r="AN317" s="199"/>
    </row>
    <row r="318" spans="1:40" ht="15.75">
      <c r="A318" s="127" t="s">
        <v>58</v>
      </c>
      <c r="B318" s="576"/>
      <c r="C318" s="556"/>
      <c r="D318" s="556"/>
      <c r="E318" s="556"/>
      <c r="F318" s="576"/>
      <c r="G318" s="576"/>
      <c r="H318" s="576"/>
      <c r="I318" s="632"/>
      <c r="J318" s="632"/>
      <c r="K318" s="632"/>
      <c r="L318" s="562" t="s">
        <v>141</v>
      </c>
      <c r="M318" s="576"/>
      <c r="N318" s="576"/>
      <c r="O318" s="634"/>
      <c r="P318" s="328"/>
      <c r="Q318" s="557"/>
      <c r="R318" s="557"/>
      <c r="S318" s="557"/>
      <c r="T318" s="557"/>
      <c r="U318" s="328"/>
      <c r="V318" s="257">
        <v>111</v>
      </c>
      <c r="W318" s="199"/>
      <c r="X318" s="199"/>
      <c r="Y318" s="199"/>
      <c r="Z318" s="199"/>
      <c r="AA318" s="199"/>
      <c r="AB318" s="199"/>
      <c r="AC318" s="199"/>
      <c r="AD318" s="199"/>
      <c r="AE318" s="199"/>
      <c r="AF318" s="199"/>
      <c r="AG318" s="199"/>
      <c r="AH318" s="199"/>
      <c r="AI318" s="199"/>
      <c r="AJ318" s="199"/>
      <c r="AK318" s="199"/>
      <c r="AL318" s="199"/>
      <c r="AM318" s="199"/>
      <c r="AN318" s="199"/>
    </row>
    <row r="319" spans="1:40">
      <c r="A319" s="131" t="s">
        <v>59</v>
      </c>
      <c r="B319" s="561">
        <f>IF($C$449=0,0,+$B$326*$C$442/$C$449)</f>
        <v>0</v>
      </c>
      <c r="C319" s="561">
        <f>IF(ISERR(+$C$324*$C$442/$C$447),0,+$C$324*$C$442/$C$447)</f>
        <v>0</v>
      </c>
      <c r="D319" s="561">
        <f>IF(ISERR(+$D$324*$C$442/$C$447),0,+$D$324*$C$442/$C$447)</f>
        <v>0</v>
      </c>
      <c r="E319" s="561">
        <f>SUM(B319:D319)</f>
        <v>0</v>
      </c>
      <c r="F319" s="561">
        <f>IF($C$449=0,0,+$F$326*$C$442/$C$449)</f>
        <v>0</v>
      </c>
      <c r="G319" s="561">
        <f>IF(ISERR(+$G$324*$C$442/$C$447),0,+$G$324*$C$442/$C$447)</f>
        <v>0</v>
      </c>
      <c r="H319" s="561"/>
      <c r="I319" s="561">
        <f>IF(ISERR(+$I$324*$C$442/$C$447),0,+$I$324*$C$442/$C$447)</f>
        <v>0</v>
      </c>
      <c r="J319" s="561">
        <f>IF($C$447=0,0,+$J$324*$C$442/$C$447)</f>
        <v>0</v>
      </c>
      <c r="K319" s="561">
        <f>IF(ISERR(+$K$324*$C$442/$C$447),0,+$K$324*$C$442/$C$447)</f>
        <v>0</v>
      </c>
      <c r="L319" s="560">
        <v>0</v>
      </c>
      <c r="M319" s="561">
        <f>SUM(F319:L319)</f>
        <v>0</v>
      </c>
      <c r="N319" s="561">
        <f>IF($C$449=0,0,+$N$326*$C$442/$C$449)</f>
        <v>0</v>
      </c>
      <c r="O319" s="561">
        <f>IF($C$449=0,0,+$O$326*$C$442/$C$449)</f>
        <v>0</v>
      </c>
      <c r="P319" s="560">
        <f>IF($C$449=0,0,+$P$326*$C$442/$C$449)</f>
        <v>0</v>
      </c>
      <c r="Q319" s="561">
        <f>IF(ISERR(+$Q$324*$C$442/$C$447),0,+$Q$324*$C$442/$C$447)</f>
        <v>0</v>
      </c>
      <c r="R319" s="560">
        <f>SUM(P319:Q319)</f>
        <v>0</v>
      </c>
      <c r="S319" s="560">
        <f>IF($C$449=0,0,+$S$326*$C$442/$C$449)</f>
        <v>0</v>
      </c>
      <c r="T319" s="560">
        <f>IF($C$449=0,0,+$T$326*$C$442/$C$449)</f>
        <v>0</v>
      </c>
      <c r="U319" s="560">
        <f>IF($C$449=0,0,+$U$326*$C$442/$C$449)</f>
        <v>0</v>
      </c>
      <c r="V319" s="257">
        <v>112</v>
      </c>
      <c r="W319" s="199"/>
      <c r="X319" s="199"/>
      <c r="Y319" s="199"/>
      <c r="Z319" s="199"/>
      <c r="AA319" s="199"/>
      <c r="AB319" s="199"/>
      <c r="AC319" s="199"/>
      <c r="AD319" s="199"/>
      <c r="AE319" s="199"/>
      <c r="AF319" s="199"/>
      <c r="AG319" s="199"/>
      <c r="AH319" s="199"/>
      <c r="AI319" s="199"/>
      <c r="AJ319" s="199"/>
      <c r="AK319" s="199"/>
      <c r="AL319" s="199"/>
      <c r="AM319" s="199"/>
      <c r="AN319" s="199"/>
    </row>
    <row r="320" spans="1:40">
      <c r="A320" s="131" t="s">
        <v>60</v>
      </c>
      <c r="B320" s="561">
        <f>IF($C$449=0,0,+$B$326*$C$443/$C$449)</f>
        <v>0</v>
      </c>
      <c r="C320" s="561">
        <f>IF(ISERR(+$C$324*$C$443/$C$447),0,+$C$324*$C$443/$C$447)</f>
        <v>0</v>
      </c>
      <c r="D320" s="561">
        <f>IF(ISERR(+$D$324*$C$443/$C$447),0,+$D$324*$C$443/$C$447)</f>
        <v>0</v>
      </c>
      <c r="E320" s="561">
        <f>SUM(B320:D320)</f>
        <v>0</v>
      </c>
      <c r="F320" s="561">
        <f>IF($C$449=0,0,+$F$326*$C$443/$C$449)</f>
        <v>0</v>
      </c>
      <c r="G320" s="561">
        <f>IF(ISERR(+$G$324*$C$443/$C$447),0,+$G$324*$C$443/$C$447)</f>
        <v>0</v>
      </c>
      <c r="H320" s="561"/>
      <c r="I320" s="561">
        <f>IF(ISERR(+$I$324*$C$443/$C$447),0,+$I$324*$C$443/$C$447)</f>
        <v>0</v>
      </c>
      <c r="J320" s="561">
        <f>IF($C$447=0,0,+$J$324*$C$443/$C$447)</f>
        <v>0</v>
      </c>
      <c r="K320" s="561">
        <f>IF(ISERR(+$K$324*$C$443/$C$447),0,+$K$324*$C$443/$C$447)</f>
        <v>0</v>
      </c>
      <c r="L320" s="560">
        <v>0</v>
      </c>
      <c r="M320" s="561">
        <f>SUM(F320:L320)</f>
        <v>0</v>
      </c>
      <c r="N320" s="561">
        <f>IF($C$449=0,0,+$N$326*$C$443/$C$449)</f>
        <v>0</v>
      </c>
      <c r="O320" s="561">
        <f>IF($C$449=0,0,+$O$326*$C$443/$C$449)</f>
        <v>0</v>
      </c>
      <c r="P320" s="560">
        <f>IF($C$449=0,0,+$P$326*$C$443/$C$449)</f>
        <v>0</v>
      </c>
      <c r="Q320" s="561">
        <f>IF(ISERR(+$Q$324*$C$443/$C$447),0,+$Q$324*$C$443/$C$447)</f>
        <v>0</v>
      </c>
      <c r="R320" s="560">
        <f>SUM(P320:Q320)</f>
        <v>0</v>
      </c>
      <c r="S320" s="560">
        <f>IF($C$449=0,0,+$S$326*$C$443/$C$449)</f>
        <v>0</v>
      </c>
      <c r="T320" s="560">
        <f>IF($C$449=0,0,+$T$326*$C$443/$C$449)</f>
        <v>0</v>
      </c>
      <c r="U320" s="560">
        <f>IF($C$449=0,0,+$U$326*$C$443/$C$449)</f>
        <v>0</v>
      </c>
      <c r="V320" s="257">
        <v>113</v>
      </c>
      <c r="W320" s="199"/>
      <c r="X320" s="199"/>
      <c r="Y320" s="199"/>
      <c r="Z320" s="199"/>
      <c r="AA320" s="199"/>
      <c r="AB320" s="199"/>
      <c r="AC320" s="199"/>
      <c r="AD320" s="199"/>
      <c r="AE320" s="199"/>
      <c r="AF320" s="199"/>
      <c r="AG320" s="199"/>
      <c r="AH320" s="199"/>
      <c r="AI320" s="199"/>
      <c r="AJ320" s="199"/>
      <c r="AK320" s="199"/>
      <c r="AL320" s="199"/>
      <c r="AM320" s="199"/>
      <c r="AN320" s="199"/>
    </row>
    <row r="321" spans="1:40">
      <c r="A321" s="131" t="s">
        <v>61</v>
      </c>
      <c r="B321" s="561">
        <f>IF($C$449=0,0,+$B$326*$C$444/$C$449)</f>
        <v>0</v>
      </c>
      <c r="C321" s="561">
        <f>IF(ISERR(+$C$324*$C$444/$C$447),0,+$C$324*$C$444/$C$447)</f>
        <v>0</v>
      </c>
      <c r="D321" s="561">
        <f>IF(ISERR(+$D$324*$C$444/$C$447),0,+$D$324*$C$444/$C$447)</f>
        <v>0</v>
      </c>
      <c r="E321" s="561">
        <f>SUM(B321:D321)</f>
        <v>0</v>
      </c>
      <c r="F321" s="561">
        <f>IF($C$449=0,0,+$F$326*$C$444/$C$449)</f>
        <v>0</v>
      </c>
      <c r="G321" s="561">
        <f>IF(ISERR(+$G$324*$C$444/$C$447),0,+$G$324*$C$444/$C$447)</f>
        <v>0</v>
      </c>
      <c r="H321" s="561"/>
      <c r="I321" s="561">
        <f>IF(ISERR(+$I$324*$C$444/$C$447),0,+$I$324*$C$444/$C$447)</f>
        <v>0</v>
      </c>
      <c r="J321" s="561">
        <f>IF($C$447=0,0,+$J$324*$C$444/$C$447)</f>
        <v>0</v>
      </c>
      <c r="K321" s="561">
        <f>IF(ISERR(+$K$324*$C$444/$C$447),0,+$K$324*$C$444/$C$447)</f>
        <v>0</v>
      </c>
      <c r="L321" s="560">
        <v>0</v>
      </c>
      <c r="M321" s="561">
        <f>SUM(F321:L321)</f>
        <v>0</v>
      </c>
      <c r="N321" s="561">
        <f>IF($C$449=0,0,+$N$326*$C$444/$C$449)</f>
        <v>0</v>
      </c>
      <c r="O321" s="561">
        <f>IF($C$449=0,0,+$O$326*$C$444/$C$449)</f>
        <v>0</v>
      </c>
      <c r="P321" s="560">
        <f>IF($C$449=0,0,+$P$326*$C$444/$C$449)</f>
        <v>0</v>
      </c>
      <c r="Q321" s="561">
        <f>IF(ISERR(+$Q$324*$C$444/$C$447),0,+$Q$324*$C$444/$C$447)</f>
        <v>0</v>
      </c>
      <c r="R321" s="560">
        <f>SUM(P321:Q321)</f>
        <v>0</v>
      </c>
      <c r="S321" s="560">
        <f>IF($C$449=0,0,+$S$326*$C$444/$C$449)</f>
        <v>0</v>
      </c>
      <c r="T321" s="560">
        <f>IF($C$449=0,0,+$T$326*$C$444/$C$449)</f>
        <v>0</v>
      </c>
      <c r="U321" s="560">
        <f>IF($C$449=0,0,+$U$326*$C$444/$C$449)</f>
        <v>0</v>
      </c>
      <c r="V321" s="257">
        <v>114</v>
      </c>
      <c r="W321" s="199"/>
      <c r="X321" s="199"/>
      <c r="Y321" s="199"/>
      <c r="Z321" s="199"/>
      <c r="AA321" s="199"/>
      <c r="AB321" s="199"/>
      <c r="AC321" s="199"/>
      <c r="AD321" s="199"/>
      <c r="AE321" s="199"/>
      <c r="AF321" s="199"/>
      <c r="AG321" s="199"/>
      <c r="AH321" s="199"/>
      <c r="AI321" s="199"/>
      <c r="AJ321" s="199"/>
      <c r="AK321" s="199"/>
      <c r="AL321" s="199"/>
      <c r="AM321" s="199"/>
      <c r="AN321" s="199"/>
    </row>
    <row r="322" spans="1:40">
      <c r="A322" s="131" t="s">
        <v>62</v>
      </c>
      <c r="B322" s="561">
        <f>IF($C$449=0,0,+$B$326*$C$445/$C$449)</f>
        <v>0</v>
      </c>
      <c r="C322" s="561">
        <f>IF(ISERR(+$C$324*$C$445/$C$447),0,+$C$324*$C$445/$C$447)</f>
        <v>0</v>
      </c>
      <c r="D322" s="561">
        <f>IF(ISERR(+$D$324*$C$445/$C$447),0,+$D$324*$C$445/$C$447)</f>
        <v>0</v>
      </c>
      <c r="E322" s="561">
        <f>SUM(B322:D322)</f>
        <v>0</v>
      </c>
      <c r="F322" s="561">
        <f>IF($C$449=0,0,+$F$326*$C$445/$C$449)</f>
        <v>0</v>
      </c>
      <c r="G322" s="561">
        <f>IF(ISERR(+$G$324*$C$445/$C$447),0,+$G$324*$C$445/$C$447)</f>
        <v>0</v>
      </c>
      <c r="H322" s="561"/>
      <c r="I322" s="561">
        <f>IF(ISERR(+$I$324*$C$445/$C$447),0,+$I$324*$C$445/$C$447)</f>
        <v>0</v>
      </c>
      <c r="J322" s="561">
        <f>IF($C$447=0,0,+$J$324*$C$445/$C$447)</f>
        <v>0</v>
      </c>
      <c r="K322" s="561">
        <f>IF(ISERR(+$K$324*$C$445/$C$447),0,+$K$324*$C$445/$C$447)</f>
        <v>0</v>
      </c>
      <c r="L322" s="560">
        <v>0</v>
      </c>
      <c r="M322" s="561">
        <f>SUM(F322:L322)</f>
        <v>0</v>
      </c>
      <c r="N322" s="561">
        <f>IF($C$449=0,0,+$N$326*$C$445/$C$449)</f>
        <v>0</v>
      </c>
      <c r="O322" s="561">
        <f>IF($C$449=0,0,+$O$326*$C$445/$C$449)</f>
        <v>0</v>
      </c>
      <c r="P322" s="560">
        <f>IF($C$449=0,0,+$P$326*$C$445/$C$449)</f>
        <v>0</v>
      </c>
      <c r="Q322" s="561">
        <f>IF(ISERR(+$Q$324*$C$445/$C$447),0,+$Q$324*$C$445/$C$447)</f>
        <v>0</v>
      </c>
      <c r="R322" s="560">
        <f>SUM(P322:Q322)</f>
        <v>0</v>
      </c>
      <c r="S322" s="560">
        <f>IF($C$449=0,0,+$S$326*$C$445/$C$449)</f>
        <v>0</v>
      </c>
      <c r="T322" s="560">
        <f>IF($C$449=0,0,+$T$326*$C$445/$C$449)</f>
        <v>0</v>
      </c>
      <c r="U322" s="560">
        <f>IF($C$449=0,0,+$U$326*$C$445/$C$449)</f>
        <v>0</v>
      </c>
      <c r="V322" s="257">
        <v>115</v>
      </c>
      <c r="W322" s="199"/>
      <c r="X322" s="199"/>
      <c r="Y322" s="199"/>
      <c r="Z322" s="199"/>
      <c r="AA322" s="199"/>
      <c r="AB322" s="199"/>
      <c r="AC322" s="199"/>
      <c r="AD322" s="199"/>
      <c r="AE322" s="199"/>
      <c r="AF322" s="199"/>
      <c r="AG322" s="199"/>
      <c r="AH322" s="199"/>
      <c r="AI322" s="199"/>
      <c r="AJ322" s="199"/>
      <c r="AK322" s="199"/>
      <c r="AL322" s="199"/>
      <c r="AM322" s="199"/>
      <c r="AN322" s="199"/>
    </row>
    <row r="323" spans="1:40" ht="15.75">
      <c r="A323" s="127"/>
      <c r="B323" s="637"/>
      <c r="C323" s="565"/>
      <c r="D323" s="565"/>
      <c r="E323" s="565"/>
      <c r="F323" s="627"/>
      <c r="G323" s="627"/>
      <c r="H323" s="627"/>
      <c r="I323" s="628"/>
      <c r="J323" s="628"/>
      <c r="K323" s="628"/>
      <c r="L323" s="628"/>
      <c r="M323" s="627"/>
      <c r="N323" s="627"/>
      <c r="O323" s="630"/>
      <c r="P323" s="563"/>
      <c r="Q323" s="566"/>
      <c r="R323" s="566"/>
      <c r="S323" s="566"/>
      <c r="T323" s="566"/>
      <c r="U323" s="638"/>
      <c r="V323" s="257">
        <v>116</v>
      </c>
      <c r="W323" s="199"/>
      <c r="X323" s="199"/>
      <c r="Y323" s="199"/>
      <c r="Z323" s="199"/>
      <c r="AA323" s="199"/>
      <c r="AB323" s="199"/>
      <c r="AC323" s="199"/>
      <c r="AD323" s="199"/>
      <c r="AE323" s="199"/>
      <c r="AF323" s="199"/>
      <c r="AG323" s="199"/>
      <c r="AH323" s="199"/>
      <c r="AI323" s="199"/>
      <c r="AJ323" s="199"/>
      <c r="AK323" s="199"/>
      <c r="AL323" s="199"/>
      <c r="AM323" s="199"/>
      <c r="AN323" s="199"/>
    </row>
    <row r="324" spans="1:40" ht="15.75">
      <c r="A324" s="872" t="s">
        <v>63</v>
      </c>
      <c r="B324" s="873">
        <f>SUM(B319:B322)</f>
        <v>0</v>
      </c>
      <c r="C324" s="873">
        <f>IF($F$449=0,0,+$C$326*$F$447/$F$449)</f>
        <v>0</v>
      </c>
      <c r="D324" s="873">
        <f>$D$326*$G$447</f>
        <v>0</v>
      </c>
      <c r="E324" s="873">
        <f>SUM(E319:E322)</f>
        <v>0</v>
      </c>
      <c r="F324" s="873">
        <f>SUM(F319:F322)</f>
        <v>0</v>
      </c>
      <c r="G324" s="873">
        <f>IF($D$449=0,0,+$G$326*$D$447/$D$449)</f>
        <v>0</v>
      </c>
      <c r="H324" s="873"/>
      <c r="I324" s="873">
        <f>IF($D$425=0,0,+$I$326*$D$447/($D$449-$D$425))</f>
        <v>0</v>
      </c>
      <c r="J324" s="873">
        <f>IF($I$449=0,0,+$J$326*$I$447/$I$449)</f>
        <v>0</v>
      </c>
      <c r="K324" s="873">
        <f>IF($E$449=0,0,+$K$326*$E$447/$E$449)</f>
        <v>0</v>
      </c>
      <c r="L324" s="873">
        <f>SUM(L319:L322)</f>
        <v>0</v>
      </c>
      <c r="M324" s="873">
        <f>SUM(M319:M322)</f>
        <v>0</v>
      </c>
      <c r="N324" s="873">
        <f>SUM(N319:N322)</f>
        <v>0</v>
      </c>
      <c r="O324" s="873">
        <f>SUM(O319:O322)</f>
        <v>0</v>
      </c>
      <c r="P324" s="874">
        <f>SUM(P319:P322)</f>
        <v>0</v>
      </c>
      <c r="Q324" s="874">
        <f>IF($F$449=0,0,+$Q$326*$F$447/$F$449)</f>
        <v>0</v>
      </c>
      <c r="R324" s="874">
        <f>SUM(R319:R322)</f>
        <v>0</v>
      </c>
      <c r="S324" s="874">
        <f>SUM(S319:S322)</f>
        <v>0</v>
      </c>
      <c r="T324" s="874">
        <f>SUM(T319:T322)</f>
        <v>0</v>
      </c>
      <c r="U324" s="874">
        <f>SUM(U319:U322)</f>
        <v>0</v>
      </c>
      <c r="V324" s="257">
        <v>117</v>
      </c>
      <c r="W324" s="199"/>
      <c r="X324" s="199"/>
      <c r="Y324" s="199"/>
      <c r="Z324" s="199"/>
      <c r="AA324" s="199"/>
      <c r="AB324" s="199"/>
      <c r="AC324" s="199"/>
      <c r="AD324" s="199"/>
      <c r="AE324" s="199"/>
      <c r="AF324" s="199"/>
      <c r="AG324" s="199"/>
      <c r="AH324" s="199"/>
      <c r="AI324" s="199"/>
      <c r="AJ324" s="199"/>
      <c r="AK324" s="199"/>
      <c r="AL324" s="199"/>
      <c r="AM324" s="199"/>
      <c r="AN324" s="199"/>
    </row>
    <row r="325" spans="1:40" ht="16.5" thickBot="1">
      <c r="A325" s="127" t="s">
        <v>132</v>
      </c>
      <c r="B325" s="582">
        <f t="shared" ref="B325:G325" si="80">B242+B271+B282+B287+B298+B302+B308+B316+B324</f>
        <v>0</v>
      </c>
      <c r="C325" s="582">
        <f t="shared" si="80"/>
        <v>0</v>
      </c>
      <c r="D325" s="582">
        <f t="shared" si="80"/>
        <v>0</v>
      </c>
      <c r="E325" s="582">
        <f t="shared" si="80"/>
        <v>0</v>
      </c>
      <c r="F325" s="582">
        <f t="shared" si="80"/>
        <v>0</v>
      </c>
      <c r="G325" s="582">
        <f t="shared" si="80"/>
        <v>0</v>
      </c>
      <c r="H325" s="582"/>
      <c r="I325" s="582">
        <f>I242+I271+I282+I287+I298+I308+I316+I324</f>
        <v>0</v>
      </c>
      <c r="J325" s="582">
        <f>J242+J271+J282+J287+J298+J308+J324</f>
        <v>0</v>
      </c>
      <c r="K325" s="582">
        <f t="shared" ref="K325:U325" si="81">K242+K271+K282+K287+K298+K302+K308+K316+K324</f>
        <v>0</v>
      </c>
      <c r="L325" s="582">
        <f t="shared" si="81"/>
        <v>0</v>
      </c>
      <c r="M325" s="582">
        <f t="shared" si="81"/>
        <v>0</v>
      </c>
      <c r="N325" s="582">
        <f t="shared" si="81"/>
        <v>0</v>
      </c>
      <c r="O325" s="582">
        <f t="shared" si="81"/>
        <v>0</v>
      </c>
      <c r="P325" s="580">
        <f t="shared" si="81"/>
        <v>0</v>
      </c>
      <c r="Q325" s="580">
        <f t="shared" si="81"/>
        <v>0</v>
      </c>
      <c r="R325" s="580">
        <f t="shared" si="81"/>
        <v>0</v>
      </c>
      <c r="S325" s="580">
        <f t="shared" si="81"/>
        <v>0</v>
      </c>
      <c r="T325" s="580">
        <f t="shared" si="81"/>
        <v>0</v>
      </c>
      <c r="U325" s="580">
        <f t="shared" si="81"/>
        <v>0</v>
      </c>
      <c r="V325" s="257">
        <v>118</v>
      </c>
      <c r="W325" s="199"/>
      <c r="X325" s="199"/>
      <c r="Y325" s="199"/>
      <c r="Z325" s="199"/>
      <c r="AA325" s="199"/>
      <c r="AB325" s="199"/>
      <c r="AC325" s="199"/>
      <c r="AD325" s="199"/>
      <c r="AE325" s="199"/>
      <c r="AF325" s="199"/>
      <c r="AG325" s="199"/>
      <c r="AH325" s="199"/>
      <c r="AI325" s="199"/>
      <c r="AJ325" s="199"/>
      <c r="AK325" s="199"/>
      <c r="AL325" s="199"/>
      <c r="AM325" s="199"/>
      <c r="AN325" s="199"/>
    </row>
    <row r="326" spans="1:40" ht="17.25" thickTop="1" thickBot="1">
      <c r="A326" s="127" t="s">
        <v>133</v>
      </c>
      <c r="B326" s="278">
        <f>$L$144+$L$143+$L$141+$L$142</f>
        <v>0</v>
      </c>
      <c r="C326" s="279">
        <f>$L$145</f>
        <v>0</v>
      </c>
      <c r="D326" s="279">
        <f>$L$139</f>
        <v>0</v>
      </c>
      <c r="E326" s="279">
        <f>SUM(B326:D326)</f>
        <v>0</v>
      </c>
      <c r="F326" s="278">
        <f>$L$157</f>
        <v>0</v>
      </c>
      <c r="G326" s="279">
        <f>$L$155</f>
        <v>0</v>
      </c>
      <c r="H326" s="279"/>
      <c r="I326" s="279">
        <f>$L$152+$L$159</f>
        <v>0</v>
      </c>
      <c r="J326" s="279">
        <f>$L$153</f>
        <v>0</v>
      </c>
      <c r="K326" s="283">
        <f>$L$154</f>
        <v>0</v>
      </c>
      <c r="L326" s="284">
        <f>$L$158</f>
        <v>0</v>
      </c>
      <c r="M326" s="279">
        <f>SUM(F326:L326)</f>
        <v>0</v>
      </c>
      <c r="N326" s="278">
        <f>$L$165+$L$166+$L$167+$L$168+$L$169+$L$171</f>
        <v>0</v>
      </c>
      <c r="O326" s="278">
        <f>$L$188</f>
        <v>0</v>
      </c>
      <c r="P326" s="280">
        <f>$M$140</f>
        <v>0</v>
      </c>
      <c r="Q326" s="282">
        <f>$M$145</f>
        <v>0</v>
      </c>
      <c r="R326" s="282">
        <f>SUM(P326:Q326)</f>
        <v>0</v>
      </c>
      <c r="S326" s="280">
        <f>$M$150</f>
        <v>0</v>
      </c>
      <c r="T326" s="280">
        <f>$M$164+$M$165+$M$166+$M$167+$M$168+$M$169+$M$170+$M$171</f>
        <v>0</v>
      </c>
      <c r="U326" s="280">
        <f>$M$188</f>
        <v>0</v>
      </c>
      <c r="V326" s="257">
        <v>119</v>
      </c>
      <c r="W326" s="199"/>
      <c r="X326" s="199"/>
      <c r="Y326" s="199"/>
      <c r="Z326" s="199"/>
      <c r="AA326" s="199"/>
      <c r="AB326" s="199"/>
      <c r="AC326" s="199"/>
      <c r="AD326" s="199"/>
      <c r="AE326" s="199"/>
      <c r="AF326" s="199"/>
      <c r="AG326" s="199"/>
      <c r="AH326" s="199"/>
      <c r="AI326" s="199"/>
      <c r="AJ326" s="199"/>
      <c r="AK326" s="199"/>
      <c r="AL326" s="199"/>
      <c r="AM326" s="199"/>
      <c r="AN326" s="199"/>
    </row>
    <row r="327" spans="1:40" ht="15.75" thickTop="1">
      <c r="A327" s="254" t="s">
        <v>67</v>
      </c>
      <c r="B327" s="285" t="s">
        <v>142</v>
      </c>
      <c r="C327" s="285" t="s">
        <v>152</v>
      </c>
      <c r="D327" s="285" t="s">
        <v>160</v>
      </c>
      <c r="E327" s="285" t="s">
        <v>168</v>
      </c>
      <c r="F327" s="285" t="s">
        <v>175</v>
      </c>
      <c r="G327" s="285" t="s">
        <v>178</v>
      </c>
      <c r="H327" s="285" t="s">
        <v>183</v>
      </c>
      <c r="I327" s="285" t="s">
        <v>186</v>
      </c>
      <c r="J327" s="285" t="s">
        <v>190</v>
      </c>
      <c r="K327" s="285" t="s">
        <v>193</v>
      </c>
      <c r="L327" s="285" t="s">
        <v>210</v>
      </c>
      <c r="M327" s="285" t="s">
        <v>220</v>
      </c>
      <c r="N327" s="285" t="s">
        <v>224</v>
      </c>
      <c r="O327" s="285" t="s">
        <v>230</v>
      </c>
      <c r="P327" s="285" t="s">
        <v>234</v>
      </c>
      <c r="Q327" s="285" t="s">
        <v>238</v>
      </c>
      <c r="R327" s="285" t="s">
        <v>239</v>
      </c>
      <c r="S327" s="285" t="s">
        <v>240</v>
      </c>
      <c r="T327" s="285" t="s">
        <v>241</v>
      </c>
      <c r="U327" s="285" t="s">
        <v>252</v>
      </c>
      <c r="V327" s="199"/>
      <c r="W327" s="199"/>
      <c r="X327" s="199"/>
      <c r="Y327" s="199"/>
      <c r="Z327" s="199"/>
      <c r="AA327" s="199"/>
      <c r="AB327" s="199"/>
      <c r="AC327" s="199"/>
      <c r="AD327" s="199"/>
      <c r="AE327" s="199"/>
      <c r="AF327" s="199"/>
      <c r="AG327" s="199"/>
      <c r="AH327" s="199"/>
      <c r="AI327" s="199"/>
      <c r="AJ327" s="199"/>
      <c r="AK327" s="199"/>
      <c r="AL327" s="199"/>
      <c r="AM327" s="199"/>
      <c r="AN327" s="199"/>
    </row>
    <row r="328" spans="1:40">
      <c r="A328" s="199"/>
      <c r="B328" s="199"/>
      <c r="C328" s="199"/>
      <c r="D328" s="199"/>
      <c r="E328" s="199"/>
      <c r="F328" s="199"/>
      <c r="G328" s="199"/>
      <c r="H328" s="199"/>
      <c r="I328" s="199"/>
      <c r="J328" s="199"/>
      <c r="K328" s="199"/>
      <c r="L328" s="199"/>
      <c r="M328" s="199"/>
      <c r="N328" s="199"/>
      <c r="O328" s="199"/>
      <c r="P328" s="199"/>
      <c r="Q328" s="199"/>
      <c r="R328" s="199"/>
      <c r="S328" s="199"/>
      <c r="T328" s="199"/>
      <c r="U328" s="199"/>
      <c r="V328" s="199"/>
      <c r="W328" s="199"/>
      <c r="X328" s="199"/>
      <c r="Y328" s="199"/>
      <c r="Z328" s="199"/>
      <c r="AA328" s="199"/>
      <c r="AB328" s="199"/>
      <c r="AC328" s="199"/>
      <c r="AD328" s="199"/>
      <c r="AE328" s="199"/>
      <c r="AF328" s="199"/>
      <c r="AG328" s="199"/>
      <c r="AH328" s="199"/>
      <c r="AI328" s="199"/>
      <c r="AJ328" s="199"/>
      <c r="AK328" s="199"/>
      <c r="AL328" s="199"/>
      <c r="AM328" s="199"/>
      <c r="AN328" s="199"/>
    </row>
    <row r="329" spans="1:40" ht="15.75">
      <c r="A329" s="214" t="s">
        <v>134</v>
      </c>
      <c r="B329" s="276"/>
      <c r="C329" s="241"/>
      <c r="D329" s="241"/>
      <c r="E329" s="246">
        <f>ROUND(+$E$306-$L$99,0)</f>
        <v>0</v>
      </c>
      <c r="F329" s="276"/>
      <c r="G329" s="277"/>
      <c r="H329" s="277"/>
      <c r="I329" s="281"/>
      <c r="J329" s="281"/>
      <c r="K329" s="281"/>
      <c r="L329" s="286"/>
      <c r="M329" s="277">
        <f>ROUND($M$306-$M$99,0)</f>
        <v>0</v>
      </c>
      <c r="N329" s="277">
        <f>ROUND($N$306-$N$99,0)</f>
        <v>0</v>
      </c>
      <c r="O329" s="277">
        <f>ROUND($O$306-$O$99,0)</f>
        <v>0</v>
      </c>
      <c r="P329" s="239"/>
      <c r="Q329" s="243"/>
      <c r="R329" s="247">
        <f>ROUND($R$306-$Q$99,0)</f>
        <v>0</v>
      </c>
      <c r="S329" s="247">
        <f>ROUND($S$306-$R$99,0)</f>
        <v>0</v>
      </c>
      <c r="T329" s="247">
        <f>ROUND($T$306-$S$99,0)</f>
        <v>0</v>
      </c>
      <c r="U329" s="247">
        <f>ROUND($U$306-$T$99,0)</f>
        <v>0</v>
      </c>
      <c r="V329" s="238"/>
      <c r="W329" s="245">
        <f>SUM(A329:U329)</f>
        <v>0</v>
      </c>
      <c r="X329" s="245">
        <f>$W$329-$E$329</f>
        <v>0</v>
      </c>
      <c r="Y329" s="199"/>
      <c r="Z329" s="199"/>
      <c r="AA329" s="199"/>
      <c r="AB329" s="199"/>
      <c r="AC329" s="199"/>
      <c r="AD329" s="199"/>
      <c r="AE329" s="199"/>
      <c r="AF329" s="199"/>
      <c r="AG329" s="199"/>
      <c r="AH329" s="199"/>
      <c r="AI329" s="199"/>
      <c r="AJ329" s="199"/>
      <c r="AK329" s="199"/>
      <c r="AL329" s="199"/>
      <c r="AM329" s="199"/>
      <c r="AN329" s="199"/>
    </row>
    <row r="330" spans="1:40">
      <c r="A330" s="199"/>
      <c r="B330" s="260"/>
      <c r="C330" s="260"/>
      <c r="D330" s="260"/>
      <c r="E330" s="260"/>
      <c r="F330" s="260"/>
      <c r="G330" s="260"/>
      <c r="H330" s="260"/>
      <c r="I330" s="260"/>
      <c r="J330" s="260"/>
      <c r="K330" s="260"/>
      <c r="L330" s="263"/>
      <c r="M330" s="260"/>
      <c r="N330" s="260"/>
      <c r="O330" s="260"/>
      <c r="P330" s="260"/>
      <c r="Q330" s="260"/>
      <c r="R330" s="260"/>
      <c r="S330" s="260"/>
      <c r="T330" s="260"/>
      <c r="U330" s="260"/>
      <c r="V330" s="199"/>
      <c r="W330" s="199"/>
      <c r="X330" s="199"/>
      <c r="Y330" s="199"/>
      <c r="Z330" s="199"/>
      <c r="AA330" s="199"/>
      <c r="AB330" s="199"/>
      <c r="AC330" s="199"/>
      <c r="AD330" s="199"/>
      <c r="AE330" s="199"/>
      <c r="AF330" s="199"/>
      <c r="AG330" s="199"/>
      <c r="AH330" s="199"/>
      <c r="AI330" s="199"/>
      <c r="AJ330" s="199"/>
      <c r="AK330" s="199"/>
      <c r="AL330" s="199"/>
      <c r="AM330" s="199"/>
      <c r="AN330" s="199"/>
    </row>
    <row r="331" spans="1:40" ht="15.75" thickBot="1">
      <c r="A331" s="199"/>
      <c r="B331" s="199"/>
      <c r="C331" s="199"/>
      <c r="D331" s="199"/>
      <c r="E331" s="199"/>
      <c r="F331" s="199"/>
      <c r="G331" s="199"/>
      <c r="H331" s="199"/>
      <c r="I331" s="199"/>
      <c r="J331" s="199"/>
      <c r="K331" s="199"/>
      <c r="L331" s="199"/>
      <c r="M331" s="199"/>
      <c r="N331" s="199"/>
      <c r="O331" s="199"/>
      <c r="P331" s="199"/>
      <c r="Q331" s="199"/>
      <c r="R331" s="199"/>
      <c r="S331" s="199"/>
      <c r="T331" s="199"/>
      <c r="U331" s="199"/>
      <c r="V331" s="199"/>
      <c r="W331" s="199"/>
      <c r="X331" s="199"/>
      <c r="Y331" s="199"/>
      <c r="Z331" s="199"/>
      <c r="AA331" s="199"/>
      <c r="AB331" s="199"/>
      <c r="AC331" s="199"/>
      <c r="AD331" s="199"/>
      <c r="AE331" s="199"/>
      <c r="AF331" s="199"/>
      <c r="AG331" s="199"/>
      <c r="AH331" s="199"/>
      <c r="AI331" s="199"/>
      <c r="AJ331" s="199"/>
      <c r="AK331" s="199"/>
      <c r="AL331" s="199"/>
      <c r="AM331" s="199"/>
      <c r="AN331" s="199"/>
    </row>
    <row r="332" spans="1:40" ht="16.5" thickTop="1">
      <c r="A332" s="211">
        <f>$A$1</f>
        <v>0</v>
      </c>
      <c r="B332" s="235"/>
      <c r="C332" s="206"/>
      <c r="D332" s="206"/>
      <c r="E332" s="206"/>
      <c r="F332" s="206"/>
      <c r="G332" s="1026"/>
      <c r="H332" s="258"/>
      <c r="I332" s="259"/>
      <c r="J332" s="259"/>
      <c r="K332" s="199"/>
      <c r="L332" s="199"/>
      <c r="M332" s="199"/>
      <c r="N332" s="199"/>
      <c r="O332" s="255">
        <v>1</v>
      </c>
      <c r="P332" s="199"/>
      <c r="Q332" s="199"/>
      <c r="R332" s="199"/>
      <c r="S332" s="199"/>
      <c r="T332" s="199"/>
      <c r="U332" s="199"/>
      <c r="V332" s="199"/>
      <c r="W332" s="199"/>
      <c r="X332" s="199"/>
      <c r="Y332" s="199"/>
      <c r="Z332" s="199"/>
      <c r="AA332" s="199"/>
      <c r="AB332" s="199"/>
      <c r="AC332" s="199"/>
      <c r="AD332" s="199"/>
      <c r="AE332" s="199"/>
      <c r="AF332" s="199"/>
      <c r="AG332" s="199"/>
      <c r="AH332" s="199"/>
      <c r="AI332" s="199"/>
      <c r="AJ332" s="199"/>
      <c r="AK332" s="199"/>
      <c r="AL332" s="199"/>
      <c r="AM332" s="199"/>
      <c r="AN332" s="199"/>
    </row>
    <row r="333" spans="1:40" ht="15.75">
      <c r="A333" s="213" t="str">
        <f>A2</f>
        <v>Select College Name</v>
      </c>
      <c r="B333" s="127" t="s">
        <v>147</v>
      </c>
      <c r="C333" s="258"/>
      <c r="D333" s="258"/>
      <c r="E333" s="258"/>
      <c r="F333" s="258"/>
      <c r="G333" s="1027"/>
      <c r="H333" s="258"/>
      <c r="I333" s="259"/>
      <c r="J333" s="259"/>
      <c r="K333" s="199"/>
      <c r="L333" s="199"/>
      <c r="M333" s="199"/>
      <c r="N333" s="199"/>
      <c r="O333" s="255">
        <v>2</v>
      </c>
      <c r="P333" s="199"/>
      <c r="Q333" s="199"/>
      <c r="R333" s="199"/>
      <c r="S333" s="199"/>
      <c r="T333" s="199"/>
      <c r="U333" s="199"/>
      <c r="V333" s="199"/>
      <c r="W333" s="199"/>
      <c r="X333" s="199"/>
      <c r="Y333" s="199"/>
      <c r="Z333" s="199"/>
      <c r="AA333" s="199"/>
      <c r="AB333" s="199"/>
      <c r="AC333" s="199"/>
      <c r="AD333" s="199"/>
      <c r="AE333" s="199"/>
      <c r="AF333" s="199"/>
      <c r="AG333" s="199"/>
      <c r="AH333" s="199"/>
      <c r="AI333" s="199"/>
      <c r="AJ333" s="199"/>
      <c r="AK333" s="199"/>
      <c r="AL333" s="199"/>
      <c r="AM333" s="199"/>
      <c r="AN333" s="199"/>
    </row>
    <row r="334" spans="1:40" ht="15.75">
      <c r="A334" s="221" t="str">
        <f>$A$3</f>
        <v>2018-19 COST ANALYSIS</v>
      </c>
      <c r="B334" s="225" t="s">
        <v>148</v>
      </c>
      <c r="C334" s="234" t="s">
        <v>156</v>
      </c>
      <c r="D334" s="234" t="s">
        <v>164</v>
      </c>
      <c r="E334" s="234" t="s">
        <v>171</v>
      </c>
      <c r="F334" s="234" t="s">
        <v>153</v>
      </c>
      <c r="G334" s="922" t="s">
        <v>162</v>
      </c>
      <c r="H334" s="1006"/>
      <c r="I334" s="259"/>
      <c r="J334" s="259"/>
      <c r="K334" s="199"/>
      <c r="L334" s="199"/>
      <c r="M334" s="199"/>
      <c r="N334" s="199"/>
      <c r="O334" s="255">
        <v>3</v>
      </c>
      <c r="P334" s="199"/>
      <c r="Q334" s="199"/>
      <c r="R334" s="199"/>
      <c r="S334" s="199"/>
      <c r="T334" s="199"/>
      <c r="U334" s="199"/>
      <c r="V334" s="199"/>
      <c r="W334" s="199"/>
      <c r="X334" s="199"/>
      <c r="Y334" s="199"/>
      <c r="Z334" s="199"/>
      <c r="AA334" s="199"/>
      <c r="AB334" s="199"/>
      <c r="AC334" s="199"/>
      <c r="AD334" s="199"/>
      <c r="AE334" s="199"/>
      <c r="AF334" s="199"/>
      <c r="AG334" s="199"/>
      <c r="AH334" s="199"/>
      <c r="AI334" s="199"/>
      <c r="AJ334" s="199"/>
      <c r="AK334" s="199"/>
      <c r="AL334" s="199"/>
      <c r="AM334" s="199"/>
      <c r="AN334" s="199"/>
    </row>
    <row r="335" spans="1:40" ht="18">
      <c r="A335" s="213" t="s">
        <v>0</v>
      </c>
      <c r="B335" s="213" t="s">
        <v>149</v>
      </c>
      <c r="C335" s="220" t="s">
        <v>157</v>
      </c>
      <c r="D335" s="220" t="s">
        <v>165</v>
      </c>
      <c r="E335" s="220" t="s">
        <v>172</v>
      </c>
      <c r="F335" s="220" t="s">
        <v>177</v>
      </c>
      <c r="G335" s="917" t="s">
        <v>180</v>
      </c>
      <c r="H335" s="1006"/>
      <c r="I335" s="1006"/>
      <c r="J335" s="1006"/>
      <c r="K335" s="287" t="s">
        <v>196</v>
      </c>
      <c r="L335" s="260"/>
      <c r="M335" s="260"/>
      <c r="N335" s="238"/>
      <c r="O335" s="255">
        <v>4</v>
      </c>
      <c r="P335" s="199"/>
      <c r="Q335" s="199"/>
      <c r="R335" s="199"/>
      <c r="S335" s="199"/>
      <c r="T335" s="199"/>
      <c r="U335" s="199"/>
      <c r="V335" s="199"/>
      <c r="W335" s="199"/>
      <c r="X335" s="199"/>
      <c r="Y335" s="199"/>
      <c r="Z335" s="199"/>
      <c r="AA335" s="199"/>
      <c r="AB335" s="199"/>
      <c r="AC335" s="199"/>
      <c r="AD335" s="199"/>
      <c r="AE335" s="199"/>
      <c r="AF335" s="199"/>
      <c r="AG335" s="199"/>
      <c r="AH335" s="199"/>
      <c r="AI335" s="199"/>
      <c r="AJ335" s="199"/>
      <c r="AK335" s="199"/>
      <c r="AL335" s="199"/>
      <c r="AM335" s="199"/>
      <c r="AN335" s="199"/>
    </row>
    <row r="336" spans="1:40" ht="16.5" thickBot="1">
      <c r="A336" s="213" t="s">
        <v>323</v>
      </c>
      <c r="B336" s="213" t="s">
        <v>150</v>
      </c>
      <c r="C336" s="220" t="s">
        <v>158</v>
      </c>
      <c r="D336" s="220" t="s">
        <v>166</v>
      </c>
      <c r="E336" s="220" t="s">
        <v>173</v>
      </c>
      <c r="F336" s="220" t="s">
        <v>146</v>
      </c>
      <c r="G336" s="917" t="s">
        <v>181</v>
      </c>
      <c r="H336" s="1006"/>
      <c r="I336" s="1006"/>
      <c r="J336" s="259"/>
      <c r="K336" s="288" t="s">
        <v>197</v>
      </c>
      <c r="L336" s="199"/>
      <c r="M336" s="289">
        <f>IF($M$351=0,0,+$M$350/$M$351)</f>
        <v>0</v>
      </c>
      <c r="N336" s="192"/>
      <c r="O336" s="255">
        <v>5</v>
      </c>
      <c r="P336" s="199"/>
      <c r="Q336" s="199"/>
      <c r="R336" s="199"/>
      <c r="S336" s="199"/>
      <c r="T336" s="199"/>
      <c r="U336" s="199"/>
      <c r="V336" s="199"/>
      <c r="W336" s="199"/>
      <c r="X336" s="199"/>
      <c r="Y336" s="199"/>
      <c r="Z336" s="199"/>
      <c r="AA336" s="199"/>
      <c r="AB336" s="199"/>
      <c r="AC336" s="199"/>
      <c r="AD336" s="199"/>
      <c r="AE336" s="199"/>
      <c r="AF336" s="199"/>
      <c r="AG336" s="199"/>
      <c r="AH336" s="199"/>
      <c r="AI336" s="199"/>
      <c r="AJ336" s="199"/>
      <c r="AK336" s="199"/>
      <c r="AL336" s="199"/>
      <c r="AM336" s="199"/>
      <c r="AN336" s="199"/>
    </row>
    <row r="337" spans="1:40" ht="16.5" thickTop="1">
      <c r="A337" s="235"/>
      <c r="B337" s="549"/>
      <c r="C337" s="549"/>
      <c r="D337" s="552"/>
      <c r="E337" s="552"/>
      <c r="F337" s="552"/>
      <c r="G337" s="639"/>
      <c r="H337" s="1007"/>
      <c r="I337" s="259"/>
      <c r="J337" s="259"/>
      <c r="K337" s="238"/>
      <c r="L337" s="199"/>
      <c r="M337" s="259"/>
      <c r="N337" s="238"/>
      <c r="O337" s="255">
        <v>6</v>
      </c>
      <c r="P337" s="199"/>
      <c r="Q337" s="199"/>
      <c r="R337" s="199"/>
      <c r="S337" s="199"/>
      <c r="T337" s="199"/>
      <c r="U337" s="199"/>
      <c r="V337" s="199"/>
      <c r="W337" s="199"/>
      <c r="X337" s="199"/>
      <c r="Y337" s="199"/>
      <c r="Z337" s="199"/>
      <c r="AA337" s="199"/>
      <c r="AB337" s="199"/>
      <c r="AC337" s="199"/>
      <c r="AD337" s="199"/>
      <c r="AE337" s="199"/>
      <c r="AF337" s="199"/>
      <c r="AG337" s="199"/>
      <c r="AH337" s="199"/>
      <c r="AI337" s="199"/>
      <c r="AJ337" s="199"/>
      <c r="AK337" s="199"/>
      <c r="AL337" s="199"/>
      <c r="AM337" s="199"/>
      <c r="AN337" s="199"/>
    </row>
    <row r="338" spans="1:40" ht="15.75">
      <c r="A338" s="127" t="s">
        <v>282</v>
      </c>
      <c r="B338" s="555"/>
      <c r="C338" s="555"/>
      <c r="D338" s="294"/>
      <c r="E338" s="294"/>
      <c r="F338" s="294"/>
      <c r="G338" s="640"/>
      <c r="H338" s="1007"/>
      <c r="I338" s="259"/>
      <c r="J338" s="259"/>
      <c r="K338" s="238"/>
      <c r="L338" s="199"/>
      <c r="M338" s="199"/>
      <c r="N338" s="238"/>
      <c r="O338" s="255">
        <v>7</v>
      </c>
      <c r="P338" s="199"/>
      <c r="Q338" s="199"/>
      <c r="R338" s="199"/>
      <c r="S338" s="199"/>
      <c r="T338" s="199"/>
      <c r="U338" s="199"/>
      <c r="V338" s="199"/>
      <c r="W338" s="199"/>
      <c r="X338" s="199"/>
      <c r="Y338" s="199"/>
      <c r="Z338" s="199"/>
      <c r="AA338" s="199"/>
      <c r="AB338" s="199"/>
      <c r="AC338" s="199"/>
      <c r="AD338" s="199"/>
      <c r="AE338" s="199"/>
      <c r="AF338" s="199"/>
      <c r="AG338" s="199"/>
      <c r="AH338" s="199"/>
      <c r="AI338" s="199"/>
      <c r="AJ338" s="199"/>
      <c r="AK338" s="199"/>
      <c r="AL338" s="199"/>
      <c r="AM338" s="199"/>
      <c r="AN338" s="199"/>
    </row>
    <row r="339" spans="1:40" ht="15.75">
      <c r="A339" s="127" t="s">
        <v>286</v>
      </c>
      <c r="B339" s="555"/>
      <c r="C339" s="555"/>
      <c r="D339" s="558"/>
      <c r="E339" s="294"/>
      <c r="F339" s="294"/>
      <c r="G339" s="640"/>
      <c r="H339" s="1007"/>
      <c r="I339" s="259"/>
      <c r="J339" s="259"/>
      <c r="K339" s="238" t="s">
        <v>198</v>
      </c>
      <c r="L339" s="199"/>
      <c r="M339" s="199"/>
      <c r="N339" s="238"/>
      <c r="O339" s="255">
        <v>8</v>
      </c>
      <c r="P339" s="199"/>
      <c r="Q339" s="199"/>
      <c r="R339" s="199"/>
      <c r="S339" s="199"/>
      <c r="T339" s="199"/>
      <c r="U339" s="199"/>
      <c r="V339" s="199"/>
      <c r="W339" s="199"/>
      <c r="X339" s="199"/>
      <c r="Y339" s="199"/>
      <c r="Z339" s="199"/>
      <c r="AA339" s="199"/>
      <c r="AB339" s="199"/>
      <c r="AC339" s="199"/>
      <c r="AD339" s="199"/>
      <c r="AE339" s="199"/>
      <c r="AF339" s="199"/>
      <c r="AG339" s="199"/>
      <c r="AH339" s="199"/>
      <c r="AI339" s="199"/>
      <c r="AJ339" s="199"/>
      <c r="AK339" s="199"/>
      <c r="AL339" s="199"/>
      <c r="AM339" s="199"/>
      <c r="AN339" s="199"/>
    </row>
    <row r="340" spans="1:40">
      <c r="A340" s="131" t="s">
        <v>1</v>
      </c>
      <c r="B340" s="558">
        <v>0</v>
      </c>
      <c r="C340" s="558">
        <f>B340/30</f>
        <v>0</v>
      </c>
      <c r="D340" s="558" t="s">
        <v>141</v>
      </c>
      <c r="E340" s="294" t="s">
        <v>141</v>
      </c>
      <c r="F340" s="294"/>
      <c r="G340" s="640"/>
      <c r="H340" s="1007"/>
      <c r="I340" s="259"/>
      <c r="J340" s="259"/>
      <c r="K340" s="238" t="s">
        <v>199</v>
      </c>
      <c r="L340" s="199"/>
      <c r="M340" s="199"/>
      <c r="N340" s="238"/>
      <c r="O340" s="255">
        <v>9</v>
      </c>
      <c r="P340" s="199"/>
      <c r="Q340" s="199"/>
      <c r="R340" s="199"/>
      <c r="S340" s="199"/>
      <c r="T340" s="199"/>
      <c r="U340" s="199"/>
      <c r="V340" s="199"/>
      <c r="W340" s="199"/>
      <c r="X340" s="199"/>
      <c r="Y340" s="199"/>
      <c r="Z340" s="199"/>
      <c r="AA340" s="199"/>
      <c r="AB340" s="199"/>
      <c r="AC340" s="199"/>
      <c r="AD340" s="199"/>
      <c r="AE340" s="199"/>
      <c r="AF340" s="199"/>
      <c r="AG340" s="199"/>
      <c r="AH340" s="199"/>
      <c r="AI340" s="199"/>
      <c r="AJ340" s="199"/>
      <c r="AK340" s="199"/>
      <c r="AL340" s="199"/>
      <c r="AM340" s="199"/>
      <c r="AN340" s="199"/>
    </row>
    <row r="341" spans="1:40">
      <c r="A341" s="131" t="s">
        <v>2</v>
      </c>
      <c r="B341" s="558">
        <v>0</v>
      </c>
      <c r="C341" s="558">
        <f t="shared" ref="C341:C363" si="82">B341/30</f>
        <v>0</v>
      </c>
      <c r="D341" s="558" t="s">
        <v>141</v>
      </c>
      <c r="E341" s="294" t="s">
        <v>141</v>
      </c>
      <c r="F341" s="294"/>
      <c r="G341" s="640"/>
      <c r="H341" s="1007"/>
      <c r="I341" s="259"/>
      <c r="J341" s="259"/>
      <c r="K341" s="238"/>
      <c r="L341" s="199"/>
      <c r="M341" s="199"/>
      <c r="N341" s="238"/>
      <c r="O341" s="255">
        <v>10</v>
      </c>
      <c r="P341" s="199"/>
      <c r="Q341" s="199"/>
      <c r="R341" s="199"/>
      <c r="S341" s="199"/>
      <c r="T341" s="199"/>
      <c r="U341" s="199"/>
      <c r="V341" s="199"/>
      <c r="W341" s="199"/>
      <c r="X341" s="199"/>
      <c r="Y341" s="199"/>
      <c r="Z341" s="199"/>
      <c r="AA341" s="199"/>
      <c r="AB341" s="199"/>
      <c r="AC341" s="199"/>
      <c r="AD341" s="199"/>
      <c r="AE341" s="199"/>
      <c r="AF341" s="199"/>
      <c r="AG341" s="199"/>
      <c r="AH341" s="199"/>
      <c r="AI341" s="199"/>
      <c r="AJ341" s="199"/>
      <c r="AK341" s="199"/>
      <c r="AL341" s="199"/>
      <c r="AM341" s="199"/>
      <c r="AN341" s="199"/>
    </row>
    <row r="342" spans="1:40">
      <c r="A342" s="131" t="s">
        <v>3</v>
      </c>
      <c r="B342" s="558">
        <v>0</v>
      </c>
      <c r="C342" s="558">
        <f t="shared" si="82"/>
        <v>0</v>
      </c>
      <c r="D342" s="558" t="s">
        <v>141</v>
      </c>
      <c r="E342" s="294" t="s">
        <v>141</v>
      </c>
      <c r="F342" s="294"/>
      <c r="G342" s="640"/>
      <c r="H342" s="1007"/>
      <c r="I342" s="259"/>
      <c r="J342" s="259"/>
      <c r="K342" s="238" t="s">
        <v>200</v>
      </c>
      <c r="L342" s="199"/>
      <c r="M342" s="141">
        <v>0</v>
      </c>
      <c r="N342" s="238"/>
      <c r="O342" s="255">
        <v>11</v>
      </c>
      <c r="P342" s="199"/>
      <c r="Q342" s="199"/>
      <c r="R342" s="199"/>
      <c r="S342" s="199"/>
      <c r="T342" s="199"/>
      <c r="U342" s="199"/>
      <c r="V342" s="199"/>
      <c r="W342" s="199"/>
      <c r="X342" s="199"/>
      <c r="Y342" s="199"/>
      <c r="Z342" s="199"/>
      <c r="AA342" s="199"/>
      <c r="AB342" s="199"/>
      <c r="AC342" s="199"/>
      <c r="AD342" s="199"/>
      <c r="AE342" s="199"/>
      <c r="AF342" s="199"/>
      <c r="AG342" s="199"/>
      <c r="AH342" s="199"/>
      <c r="AI342" s="199"/>
      <c r="AJ342" s="199"/>
      <c r="AK342" s="199"/>
      <c r="AL342" s="199"/>
      <c r="AM342" s="199"/>
      <c r="AN342" s="199"/>
    </row>
    <row r="343" spans="1:40">
      <c r="A343" s="131" t="s">
        <v>4</v>
      </c>
      <c r="B343" s="558">
        <v>0</v>
      </c>
      <c r="C343" s="558">
        <f t="shared" si="82"/>
        <v>0</v>
      </c>
      <c r="D343" s="558" t="s">
        <v>141</v>
      </c>
      <c r="E343" s="294" t="s">
        <v>141</v>
      </c>
      <c r="F343" s="294"/>
      <c r="G343" s="640"/>
      <c r="H343" s="1007"/>
      <c r="I343" s="259"/>
      <c r="J343" s="259"/>
      <c r="K343" s="238" t="s">
        <v>201</v>
      </c>
      <c r="L343" s="199"/>
      <c r="M343" s="141">
        <v>0</v>
      </c>
      <c r="N343" s="238"/>
      <c r="O343" s="255">
        <v>12</v>
      </c>
      <c r="P343" s="199"/>
      <c r="Q343" s="199"/>
      <c r="R343" s="199"/>
      <c r="S343" s="199"/>
      <c r="T343" s="199"/>
      <c r="U343" s="199"/>
      <c r="V343" s="199"/>
      <c r="W343" s="199"/>
      <c r="X343" s="199"/>
      <c r="Y343" s="199"/>
      <c r="Z343" s="199"/>
      <c r="AA343" s="199"/>
      <c r="AB343" s="199"/>
      <c r="AC343" s="199"/>
      <c r="AD343" s="199"/>
      <c r="AE343" s="199"/>
      <c r="AF343" s="199"/>
      <c r="AG343" s="199"/>
      <c r="AH343" s="199"/>
      <c r="AI343" s="199"/>
      <c r="AJ343" s="199"/>
      <c r="AK343" s="199"/>
      <c r="AL343" s="199"/>
      <c r="AM343" s="199"/>
      <c r="AN343" s="199"/>
    </row>
    <row r="344" spans="1:40">
      <c r="A344" s="131" t="s">
        <v>5</v>
      </c>
      <c r="B344" s="558">
        <v>0</v>
      </c>
      <c r="C344" s="558">
        <f t="shared" si="82"/>
        <v>0</v>
      </c>
      <c r="D344" s="558" t="s">
        <v>141</v>
      </c>
      <c r="E344" s="294" t="s">
        <v>141</v>
      </c>
      <c r="F344" s="294"/>
      <c r="G344" s="640"/>
      <c r="H344" s="1007"/>
      <c r="I344" s="259"/>
      <c r="J344" s="259"/>
      <c r="K344" s="238" t="s">
        <v>202</v>
      </c>
      <c r="L344" s="199"/>
      <c r="M344" s="141">
        <v>0</v>
      </c>
      <c r="N344" s="238"/>
      <c r="O344" s="255">
        <v>13</v>
      </c>
      <c r="P344" s="199"/>
      <c r="Q344" s="199"/>
      <c r="R344" s="199"/>
      <c r="S344" s="199"/>
      <c r="T344" s="199"/>
      <c r="U344" s="199"/>
      <c r="V344" s="199"/>
      <c r="W344" s="199"/>
      <c r="X344" s="199"/>
      <c r="Y344" s="199"/>
      <c r="Z344" s="199"/>
      <c r="AA344" s="199"/>
      <c r="AB344" s="199"/>
      <c r="AC344" s="199"/>
      <c r="AD344" s="199"/>
      <c r="AE344" s="199"/>
      <c r="AF344" s="199"/>
      <c r="AG344" s="199"/>
      <c r="AH344" s="199"/>
      <c r="AI344" s="199"/>
      <c r="AJ344" s="199"/>
      <c r="AK344" s="199"/>
      <c r="AL344" s="199"/>
      <c r="AM344" s="199"/>
      <c r="AN344" s="199"/>
    </row>
    <row r="345" spans="1:40">
      <c r="A345" s="131" t="s">
        <v>6</v>
      </c>
      <c r="B345" s="558">
        <v>0</v>
      </c>
      <c r="C345" s="558">
        <f t="shared" si="82"/>
        <v>0</v>
      </c>
      <c r="D345" s="558" t="s">
        <v>141</v>
      </c>
      <c r="E345" s="294" t="s">
        <v>141</v>
      </c>
      <c r="F345" s="294"/>
      <c r="G345" s="640"/>
      <c r="H345" s="1007"/>
      <c r="I345" s="259"/>
      <c r="J345" s="259"/>
      <c r="K345" s="238" t="s">
        <v>203</v>
      </c>
      <c r="L345" s="199"/>
      <c r="M345" s="141">
        <v>0</v>
      </c>
      <c r="N345" s="238"/>
      <c r="O345" s="255">
        <v>14</v>
      </c>
      <c r="P345" s="199"/>
      <c r="Q345" s="199"/>
      <c r="R345" s="199"/>
      <c r="S345" s="199"/>
      <c r="T345" s="199"/>
      <c r="U345" s="199"/>
      <c r="V345" s="199"/>
      <c r="W345" s="199"/>
      <c r="X345" s="199"/>
      <c r="Y345" s="199"/>
      <c r="Z345" s="199"/>
      <c r="AA345" s="199"/>
      <c r="AB345" s="199"/>
      <c r="AC345" s="199"/>
      <c r="AD345" s="199"/>
      <c r="AE345" s="199"/>
      <c r="AF345" s="199"/>
      <c r="AG345" s="199"/>
      <c r="AH345" s="199"/>
      <c r="AI345" s="199"/>
      <c r="AJ345" s="199"/>
      <c r="AK345" s="199"/>
      <c r="AL345" s="199"/>
      <c r="AM345" s="199"/>
      <c r="AN345" s="199"/>
    </row>
    <row r="346" spans="1:40">
      <c r="A346" s="131" t="s">
        <v>7</v>
      </c>
      <c r="B346" s="558">
        <v>0</v>
      </c>
      <c r="C346" s="558">
        <f t="shared" si="82"/>
        <v>0</v>
      </c>
      <c r="D346" s="558" t="s">
        <v>167</v>
      </c>
      <c r="E346" s="294" t="s">
        <v>141</v>
      </c>
      <c r="F346" s="294"/>
      <c r="G346" s="640"/>
      <c r="H346" s="1007"/>
      <c r="I346" s="259"/>
      <c r="J346" s="259"/>
      <c r="K346" s="238" t="s">
        <v>204</v>
      </c>
      <c r="L346" s="199"/>
      <c r="M346" s="141">
        <v>0</v>
      </c>
      <c r="N346" s="238"/>
      <c r="O346" s="255">
        <v>15</v>
      </c>
      <c r="P346" s="199"/>
      <c r="Q346" s="199"/>
      <c r="R346" s="199"/>
      <c r="S346" s="199"/>
      <c r="T346" s="199"/>
      <c r="U346" s="199"/>
      <c r="V346" s="199"/>
      <c r="W346" s="199"/>
      <c r="X346" s="199"/>
      <c r="Y346" s="199"/>
      <c r="Z346" s="199"/>
      <c r="AA346" s="199"/>
      <c r="AB346" s="199"/>
      <c r="AC346" s="199"/>
      <c r="AD346" s="199"/>
      <c r="AE346" s="199"/>
      <c r="AF346" s="199"/>
      <c r="AG346" s="199"/>
      <c r="AH346" s="199"/>
      <c r="AI346" s="199"/>
      <c r="AJ346" s="199"/>
      <c r="AK346" s="199"/>
      <c r="AL346" s="199"/>
      <c r="AM346" s="199"/>
      <c r="AN346" s="199"/>
    </row>
    <row r="347" spans="1:40">
      <c r="A347" s="131" t="s">
        <v>8</v>
      </c>
      <c r="B347" s="558">
        <v>0</v>
      </c>
      <c r="C347" s="558">
        <f t="shared" si="82"/>
        <v>0</v>
      </c>
      <c r="D347" s="558" t="s">
        <v>167</v>
      </c>
      <c r="E347" s="294" t="s">
        <v>141</v>
      </c>
      <c r="F347" s="294"/>
      <c r="G347" s="640"/>
      <c r="H347" s="1007"/>
      <c r="I347" s="259"/>
      <c r="J347" s="259"/>
      <c r="K347" s="238" t="s">
        <v>205</v>
      </c>
      <c r="L347" s="291"/>
      <c r="M347" s="290">
        <v>0</v>
      </c>
      <c r="N347" s="238"/>
      <c r="O347" s="255">
        <v>16</v>
      </c>
      <c r="P347" s="199"/>
      <c r="Q347" s="199"/>
      <c r="R347" s="199"/>
      <c r="S347" s="199"/>
      <c r="T347" s="199"/>
      <c r="U347" s="199"/>
      <c r="V347" s="199"/>
      <c r="W347" s="199"/>
      <c r="X347" s="199"/>
      <c r="Y347" s="199"/>
      <c r="Z347" s="199"/>
      <c r="AA347" s="199"/>
      <c r="AB347" s="199"/>
      <c r="AC347" s="199"/>
      <c r="AD347" s="199"/>
      <c r="AE347" s="199"/>
      <c r="AF347" s="199"/>
      <c r="AG347" s="199"/>
      <c r="AH347" s="199"/>
      <c r="AI347" s="199"/>
      <c r="AJ347" s="199"/>
      <c r="AK347" s="199"/>
      <c r="AL347" s="199"/>
      <c r="AM347" s="199"/>
      <c r="AN347" s="199"/>
    </row>
    <row r="348" spans="1:40">
      <c r="A348" s="131" t="s">
        <v>9</v>
      </c>
      <c r="B348" s="558">
        <v>0</v>
      </c>
      <c r="C348" s="558">
        <f t="shared" si="82"/>
        <v>0</v>
      </c>
      <c r="D348" s="558" t="s">
        <v>167</v>
      </c>
      <c r="E348" s="294" t="s">
        <v>141</v>
      </c>
      <c r="F348" s="294"/>
      <c r="G348" s="640"/>
      <c r="H348" s="1007"/>
      <c r="I348" s="259"/>
      <c r="J348" s="259"/>
      <c r="K348" s="238" t="s">
        <v>206</v>
      </c>
      <c r="L348" s="291"/>
      <c r="M348" s="290">
        <v>0</v>
      </c>
      <c r="N348" s="238"/>
      <c r="O348" s="255">
        <v>17</v>
      </c>
      <c r="P348" s="199"/>
      <c r="Q348" s="199"/>
      <c r="R348" s="199"/>
      <c r="S348" s="199"/>
      <c r="T348" s="199"/>
      <c r="U348" s="199"/>
      <c r="V348" s="199"/>
      <c r="W348" s="199"/>
      <c r="X348" s="199"/>
      <c r="Y348" s="199"/>
      <c r="Z348" s="199"/>
      <c r="AA348" s="199"/>
      <c r="AB348" s="199"/>
      <c r="AC348" s="199"/>
      <c r="AD348" s="199"/>
      <c r="AE348" s="199"/>
      <c r="AF348" s="199"/>
      <c r="AG348" s="199"/>
      <c r="AH348" s="199"/>
      <c r="AI348" s="199"/>
      <c r="AJ348" s="199"/>
      <c r="AK348" s="199"/>
      <c r="AL348" s="199"/>
      <c r="AM348" s="199"/>
      <c r="AN348" s="199"/>
    </row>
    <row r="349" spans="1:40">
      <c r="A349" s="131" t="s">
        <v>10</v>
      </c>
      <c r="B349" s="558">
        <v>0</v>
      </c>
      <c r="C349" s="558">
        <f t="shared" si="82"/>
        <v>0</v>
      </c>
      <c r="D349" s="558" t="s">
        <v>141</v>
      </c>
      <c r="E349" s="294" t="s">
        <v>141</v>
      </c>
      <c r="F349" s="294"/>
      <c r="G349" s="640"/>
      <c r="H349" s="1007"/>
      <c r="I349" s="259"/>
      <c r="J349" s="259"/>
      <c r="K349" s="238"/>
      <c r="L349" s="291"/>
      <c r="M349" s="263" t="s">
        <v>141</v>
      </c>
      <c r="N349" s="261"/>
      <c r="O349" s="255">
        <v>18</v>
      </c>
      <c r="P349" s="199"/>
      <c r="Q349" s="199"/>
      <c r="R349" s="199"/>
      <c r="S349" s="199"/>
      <c r="T349" s="199"/>
      <c r="U349" s="199"/>
      <c r="V349" s="199"/>
      <c r="W349" s="199"/>
      <c r="X349" s="199"/>
      <c r="Y349" s="199"/>
      <c r="Z349" s="199"/>
      <c r="AA349" s="199"/>
      <c r="AB349" s="199"/>
      <c r="AC349" s="199"/>
      <c r="AD349" s="199"/>
      <c r="AE349" s="199"/>
      <c r="AF349" s="199"/>
      <c r="AG349" s="199"/>
      <c r="AH349" s="199"/>
      <c r="AI349" s="199"/>
      <c r="AJ349" s="199"/>
      <c r="AK349" s="199"/>
      <c r="AL349" s="199"/>
      <c r="AM349" s="199"/>
      <c r="AN349" s="199"/>
    </row>
    <row r="350" spans="1:40" ht="15.75">
      <c r="A350" s="131" t="s">
        <v>11</v>
      </c>
      <c r="B350" s="558">
        <v>0</v>
      </c>
      <c r="C350" s="558">
        <f t="shared" si="82"/>
        <v>0</v>
      </c>
      <c r="D350" s="558" t="s">
        <v>141</v>
      </c>
      <c r="E350" s="294" t="s">
        <v>141</v>
      </c>
      <c r="F350" s="294"/>
      <c r="G350" s="640"/>
      <c r="H350" s="1007"/>
      <c r="I350" s="259"/>
      <c r="J350" s="259"/>
      <c r="K350" s="238" t="s">
        <v>207</v>
      </c>
      <c r="L350" s="291"/>
      <c r="M350" s="292">
        <f>SUM(M342:M348)</f>
        <v>0</v>
      </c>
      <c r="N350" s="238"/>
      <c r="O350" s="255">
        <v>19</v>
      </c>
      <c r="P350" s="199"/>
      <c r="Q350" s="199"/>
      <c r="R350" s="199"/>
      <c r="S350" s="199"/>
      <c r="T350" s="199"/>
      <c r="U350" s="199"/>
      <c r="V350" s="199"/>
      <c r="W350" s="199"/>
      <c r="X350" s="199"/>
      <c r="Y350" s="199"/>
      <c r="Z350" s="199"/>
      <c r="AA350" s="199"/>
      <c r="AB350" s="199"/>
      <c r="AC350" s="199"/>
      <c r="AD350" s="199"/>
      <c r="AE350" s="199"/>
      <c r="AF350" s="199"/>
      <c r="AG350" s="199"/>
      <c r="AH350" s="199"/>
      <c r="AI350" s="199"/>
      <c r="AJ350" s="199"/>
      <c r="AK350" s="199"/>
      <c r="AL350" s="199"/>
      <c r="AM350" s="199"/>
      <c r="AN350" s="199"/>
    </row>
    <row r="351" spans="1:40">
      <c r="A351" s="131" t="s">
        <v>12</v>
      </c>
      <c r="B351" s="558">
        <v>0</v>
      </c>
      <c r="C351" s="558">
        <f t="shared" si="82"/>
        <v>0</v>
      </c>
      <c r="D351" s="558" t="s">
        <v>141</v>
      </c>
      <c r="E351" s="294"/>
      <c r="F351" s="294"/>
      <c r="G351" s="640"/>
      <c r="H351" s="1007"/>
      <c r="I351" s="259"/>
      <c r="J351" s="259"/>
      <c r="K351" s="238" t="s">
        <v>208</v>
      </c>
      <c r="L351" s="293"/>
      <c r="M351" s="290">
        <v>0</v>
      </c>
      <c r="N351" s="238"/>
      <c r="O351" s="255">
        <v>20</v>
      </c>
      <c r="P351" s="199"/>
      <c r="Q351" s="199"/>
      <c r="R351" s="199"/>
      <c r="S351" s="199"/>
      <c r="T351" s="199"/>
      <c r="U351" s="199"/>
      <c r="V351" s="199"/>
      <c r="W351" s="199"/>
      <c r="X351" s="199"/>
      <c r="Y351" s="199"/>
      <c r="Z351" s="199"/>
      <c r="AA351" s="199"/>
      <c r="AB351" s="199"/>
      <c r="AC351" s="199"/>
      <c r="AD351" s="199"/>
      <c r="AE351" s="199"/>
      <c r="AF351" s="199"/>
      <c r="AG351" s="199"/>
      <c r="AH351" s="199"/>
      <c r="AI351" s="199"/>
      <c r="AJ351" s="199"/>
      <c r="AK351" s="199"/>
      <c r="AL351" s="199"/>
      <c r="AM351" s="199"/>
      <c r="AN351" s="199"/>
    </row>
    <row r="352" spans="1:40">
      <c r="A352" s="131" t="s">
        <v>13</v>
      </c>
      <c r="B352" s="558">
        <v>0</v>
      </c>
      <c r="C352" s="558">
        <f t="shared" si="82"/>
        <v>0</v>
      </c>
      <c r="D352" s="558" t="s">
        <v>141</v>
      </c>
      <c r="E352" s="294"/>
      <c r="F352" s="294"/>
      <c r="G352" s="640"/>
      <c r="H352" s="1007"/>
      <c r="I352" s="259"/>
      <c r="J352" s="259"/>
      <c r="K352" s="260"/>
      <c r="L352" s="260"/>
      <c r="M352" s="263"/>
      <c r="N352" s="238"/>
      <c r="O352" s="255">
        <v>21</v>
      </c>
      <c r="P352" s="199"/>
      <c r="Q352" s="199"/>
      <c r="R352" s="199"/>
      <c r="S352" s="199"/>
      <c r="T352" s="199"/>
      <c r="U352" s="199"/>
      <c r="V352" s="199"/>
      <c r="W352" s="199"/>
      <c r="X352" s="199"/>
      <c r="Y352" s="199"/>
      <c r="Z352" s="199"/>
      <c r="AA352" s="199"/>
      <c r="AB352" s="199"/>
      <c r="AC352" s="199"/>
      <c r="AD352" s="199"/>
      <c r="AE352" s="199"/>
      <c r="AF352" s="199"/>
      <c r="AG352" s="199"/>
      <c r="AH352" s="199"/>
      <c r="AI352" s="199"/>
      <c r="AJ352" s="199"/>
      <c r="AK352" s="199"/>
      <c r="AL352" s="199"/>
      <c r="AM352" s="199"/>
      <c r="AN352" s="199"/>
    </row>
    <row r="353" spans="1:40">
      <c r="A353" s="131" t="s">
        <v>14</v>
      </c>
      <c r="B353" s="558">
        <v>0</v>
      </c>
      <c r="C353" s="558">
        <f t="shared" si="82"/>
        <v>0</v>
      </c>
      <c r="D353" s="558" t="s">
        <v>141</v>
      </c>
      <c r="E353" s="294"/>
      <c r="F353" s="294"/>
      <c r="G353" s="640"/>
      <c r="H353" s="1007"/>
      <c r="I353" s="259"/>
      <c r="J353" s="259"/>
      <c r="K353" s="199"/>
      <c r="L353" s="199"/>
      <c r="M353" s="199"/>
      <c r="N353" s="199"/>
      <c r="O353" s="255">
        <v>22</v>
      </c>
      <c r="P353" s="199"/>
      <c r="Q353" s="199"/>
      <c r="R353" s="199"/>
      <c r="S353" s="199"/>
      <c r="T353" s="199"/>
      <c r="U353" s="199"/>
      <c r="V353" s="199"/>
      <c r="W353" s="199"/>
      <c r="X353" s="199"/>
      <c r="Y353" s="199"/>
      <c r="Z353" s="199"/>
      <c r="AA353" s="199"/>
      <c r="AB353" s="199"/>
      <c r="AC353" s="199"/>
      <c r="AD353" s="199"/>
      <c r="AE353" s="199"/>
      <c r="AF353" s="199"/>
      <c r="AG353" s="199"/>
      <c r="AH353" s="199"/>
      <c r="AI353" s="199"/>
      <c r="AJ353" s="199"/>
      <c r="AK353" s="199"/>
      <c r="AL353" s="199"/>
      <c r="AM353" s="199"/>
      <c r="AN353" s="199"/>
    </row>
    <row r="354" spans="1:40">
      <c r="A354" s="131" t="s">
        <v>15</v>
      </c>
      <c r="B354" s="558">
        <v>0</v>
      </c>
      <c r="C354" s="558">
        <f t="shared" si="82"/>
        <v>0</v>
      </c>
      <c r="D354" s="558" t="s">
        <v>141</v>
      </c>
      <c r="E354" s="294"/>
      <c r="F354" s="294"/>
      <c r="G354" s="640"/>
      <c r="H354" s="1007"/>
      <c r="I354" s="259"/>
      <c r="J354" s="259"/>
      <c r="K354" s="199"/>
      <c r="L354" s="199"/>
      <c r="M354" s="245"/>
      <c r="N354" s="199"/>
      <c r="O354" s="255">
        <v>23</v>
      </c>
      <c r="P354" s="199"/>
      <c r="Q354" s="199"/>
      <c r="R354" s="199"/>
      <c r="S354" s="199"/>
      <c r="T354" s="199"/>
      <c r="U354" s="199"/>
      <c r="V354" s="199"/>
      <c r="W354" s="199"/>
      <c r="X354" s="199"/>
      <c r="Y354" s="199"/>
      <c r="Z354" s="199"/>
      <c r="AA354" s="199"/>
      <c r="AB354" s="199"/>
      <c r="AC354" s="199"/>
      <c r="AD354" s="199"/>
      <c r="AE354" s="199"/>
      <c r="AF354" s="199"/>
      <c r="AG354" s="199"/>
      <c r="AH354" s="199"/>
      <c r="AI354" s="199"/>
      <c r="AJ354" s="199"/>
      <c r="AK354" s="199"/>
      <c r="AL354" s="199"/>
      <c r="AM354" s="199"/>
      <c r="AN354" s="199"/>
    </row>
    <row r="355" spans="1:40">
      <c r="A355" s="131" t="s">
        <v>16</v>
      </c>
      <c r="B355" s="558">
        <v>0</v>
      </c>
      <c r="C355" s="558">
        <f t="shared" si="82"/>
        <v>0</v>
      </c>
      <c r="D355" s="558" t="s">
        <v>167</v>
      </c>
      <c r="E355" s="294"/>
      <c r="F355" s="294"/>
      <c r="G355" s="640"/>
      <c r="H355" s="1007"/>
      <c r="I355" s="259"/>
      <c r="J355" s="259"/>
      <c r="K355" s="199"/>
      <c r="L355" s="199"/>
      <c r="M355" s="245"/>
      <c r="N355" s="199"/>
      <c r="O355" s="255">
        <v>24</v>
      </c>
      <c r="P355" s="199"/>
      <c r="Q355" s="199"/>
      <c r="R355" s="199"/>
      <c r="S355" s="199"/>
      <c r="T355" s="199"/>
      <c r="U355" s="199"/>
      <c r="V355" s="199"/>
      <c r="W355" s="199"/>
      <c r="X355" s="199"/>
      <c r="Y355" s="199"/>
      <c r="Z355" s="199"/>
      <c r="AA355" s="199"/>
      <c r="AB355" s="199"/>
      <c r="AC355" s="199"/>
      <c r="AD355" s="199"/>
      <c r="AE355" s="199"/>
      <c r="AF355" s="199"/>
      <c r="AG355" s="199"/>
      <c r="AH355" s="199"/>
      <c r="AI355" s="199"/>
      <c r="AJ355" s="199"/>
      <c r="AK355" s="199"/>
      <c r="AL355" s="199"/>
      <c r="AM355" s="199"/>
      <c r="AN355" s="199"/>
    </row>
    <row r="356" spans="1:40">
      <c r="A356" s="131" t="s">
        <v>17</v>
      </c>
      <c r="B356" s="558">
        <v>0</v>
      </c>
      <c r="C356" s="558">
        <f t="shared" si="82"/>
        <v>0</v>
      </c>
      <c r="D356" s="558" t="s">
        <v>141</v>
      </c>
      <c r="E356" s="294"/>
      <c r="F356" s="294"/>
      <c r="G356" s="640"/>
      <c r="H356" s="1007"/>
      <c r="I356" s="259"/>
      <c r="J356" s="259"/>
      <c r="K356" s="199"/>
      <c r="L356" s="199"/>
      <c r="M356" s="199"/>
      <c r="N356" s="199"/>
      <c r="O356" s="255">
        <v>25</v>
      </c>
      <c r="P356" s="199"/>
      <c r="Q356" s="199"/>
      <c r="R356" s="199"/>
      <c r="S356" s="199"/>
      <c r="T356" s="199"/>
      <c r="U356" s="199"/>
      <c r="V356" s="199"/>
      <c r="W356" s="199"/>
      <c r="X356" s="199"/>
      <c r="Y356" s="199"/>
      <c r="Z356" s="199"/>
      <c r="AA356" s="199"/>
      <c r="AB356" s="199"/>
      <c r="AC356" s="199"/>
      <c r="AD356" s="199"/>
      <c r="AE356" s="199"/>
      <c r="AF356" s="199"/>
      <c r="AG356" s="199"/>
      <c r="AH356" s="199"/>
      <c r="AI356" s="199"/>
      <c r="AJ356" s="199"/>
      <c r="AK356" s="199"/>
      <c r="AL356" s="199"/>
      <c r="AM356" s="199"/>
      <c r="AN356" s="199"/>
    </row>
    <row r="357" spans="1:40">
      <c r="A357" s="131" t="s">
        <v>18</v>
      </c>
      <c r="B357" s="558">
        <v>0</v>
      </c>
      <c r="C357" s="558">
        <f t="shared" si="82"/>
        <v>0</v>
      </c>
      <c r="D357" s="558" t="s">
        <v>141</v>
      </c>
      <c r="E357" s="294"/>
      <c r="F357" s="294"/>
      <c r="G357" s="640"/>
      <c r="H357" s="1007"/>
      <c r="I357" s="259"/>
      <c r="J357" s="259"/>
      <c r="K357" s="199"/>
      <c r="L357" s="199"/>
      <c r="M357" s="199"/>
      <c r="N357" s="199"/>
      <c r="O357" s="255">
        <v>26</v>
      </c>
      <c r="P357" s="199"/>
      <c r="Q357" s="199"/>
      <c r="R357" s="199"/>
      <c r="S357" s="199"/>
      <c r="T357" s="199"/>
      <c r="U357" s="199"/>
      <c r="V357" s="199"/>
      <c r="W357" s="199"/>
      <c r="X357" s="199"/>
      <c r="Y357" s="199"/>
      <c r="Z357" s="199"/>
      <c r="AA357" s="199"/>
      <c r="AB357" s="199"/>
      <c r="AC357" s="199"/>
      <c r="AD357" s="199"/>
      <c r="AE357" s="199"/>
      <c r="AF357" s="199"/>
      <c r="AG357" s="199"/>
      <c r="AH357" s="199"/>
      <c r="AI357" s="199"/>
      <c r="AJ357" s="199"/>
      <c r="AK357" s="199"/>
      <c r="AL357" s="199"/>
      <c r="AM357" s="199"/>
      <c r="AN357" s="199"/>
    </row>
    <row r="358" spans="1:40">
      <c r="A358" s="131" t="s">
        <v>19</v>
      </c>
      <c r="B358" s="558">
        <v>0</v>
      </c>
      <c r="C358" s="558">
        <f t="shared" si="82"/>
        <v>0</v>
      </c>
      <c r="D358" s="558" t="s">
        <v>141</v>
      </c>
      <c r="E358" s="294"/>
      <c r="F358" s="294"/>
      <c r="G358" s="640"/>
      <c r="H358" s="1007"/>
      <c r="I358" s="259"/>
      <c r="J358" s="259"/>
      <c r="K358" s="199"/>
      <c r="L358" s="199"/>
      <c r="M358" s="199"/>
      <c r="N358" s="199"/>
      <c r="O358" s="255">
        <v>27</v>
      </c>
      <c r="P358" s="199"/>
      <c r="Q358" s="199"/>
      <c r="R358" s="199"/>
      <c r="S358" s="199"/>
      <c r="T358" s="199"/>
      <c r="U358" s="199"/>
      <c r="V358" s="199"/>
      <c r="W358" s="199"/>
      <c r="X358" s="199"/>
      <c r="Y358" s="199"/>
      <c r="Z358" s="199"/>
      <c r="AA358" s="199"/>
      <c r="AB358" s="199"/>
      <c r="AC358" s="199"/>
      <c r="AD358" s="199"/>
      <c r="AE358" s="199"/>
      <c r="AF358" s="199"/>
      <c r="AG358" s="199"/>
      <c r="AH358" s="199"/>
      <c r="AI358" s="199"/>
      <c r="AJ358" s="199"/>
      <c r="AK358" s="199"/>
      <c r="AL358" s="199"/>
      <c r="AM358" s="199"/>
      <c r="AN358" s="199"/>
    </row>
    <row r="359" spans="1:40">
      <c r="A359" s="131" t="s">
        <v>20</v>
      </c>
      <c r="B359" s="558">
        <v>0</v>
      </c>
      <c r="C359" s="558">
        <f t="shared" si="82"/>
        <v>0</v>
      </c>
      <c r="D359" s="558" t="s">
        <v>141</v>
      </c>
      <c r="E359" s="294"/>
      <c r="F359" s="294"/>
      <c r="G359" s="640"/>
      <c r="H359" s="1007"/>
      <c r="I359" s="259"/>
      <c r="J359" s="259"/>
      <c r="K359" s="199"/>
      <c r="L359" s="199"/>
      <c r="M359" s="199"/>
      <c r="N359" s="199"/>
      <c r="O359" s="255">
        <v>28</v>
      </c>
      <c r="P359" s="199"/>
      <c r="Q359" s="199"/>
      <c r="R359" s="199"/>
      <c r="S359" s="199"/>
      <c r="T359" s="199"/>
      <c r="U359" s="199"/>
      <c r="V359" s="199"/>
      <c r="W359" s="199"/>
      <c r="X359" s="199"/>
      <c r="Y359" s="199"/>
      <c r="Z359" s="199"/>
      <c r="AA359" s="199"/>
      <c r="AB359" s="199"/>
      <c r="AC359" s="199"/>
      <c r="AD359" s="199"/>
      <c r="AE359" s="199"/>
      <c r="AF359" s="199"/>
      <c r="AG359" s="199"/>
      <c r="AH359" s="199"/>
      <c r="AI359" s="199"/>
      <c r="AJ359" s="199"/>
      <c r="AK359" s="199"/>
      <c r="AL359" s="199"/>
      <c r="AM359" s="199"/>
      <c r="AN359" s="199"/>
    </row>
    <row r="360" spans="1:40">
      <c r="A360" s="131" t="s">
        <v>21</v>
      </c>
      <c r="B360" s="558">
        <v>0</v>
      </c>
      <c r="C360" s="558">
        <f t="shared" si="82"/>
        <v>0</v>
      </c>
      <c r="D360" s="558" t="s">
        <v>141</v>
      </c>
      <c r="E360" s="294"/>
      <c r="F360" s="294"/>
      <c r="G360" s="640"/>
      <c r="H360" s="1007"/>
      <c r="I360" s="259"/>
      <c r="J360" s="259"/>
      <c r="K360" s="199"/>
      <c r="L360" s="199"/>
      <c r="M360" s="199"/>
      <c r="N360" s="199"/>
      <c r="O360" s="255">
        <v>29</v>
      </c>
      <c r="P360" s="199"/>
      <c r="Q360" s="199"/>
      <c r="R360" s="199"/>
      <c r="S360" s="199"/>
      <c r="T360" s="199"/>
      <c r="U360" s="199"/>
      <c r="V360" s="199"/>
      <c r="W360" s="199"/>
      <c r="X360" s="199"/>
      <c r="Y360" s="199"/>
      <c r="Z360" s="199"/>
      <c r="AA360" s="199"/>
      <c r="AB360" s="199"/>
      <c r="AC360" s="199"/>
      <c r="AD360" s="199"/>
      <c r="AE360" s="199"/>
      <c r="AF360" s="199"/>
      <c r="AG360" s="199"/>
      <c r="AH360" s="199"/>
      <c r="AI360" s="199"/>
      <c r="AJ360" s="199"/>
      <c r="AK360" s="199"/>
      <c r="AL360" s="199"/>
      <c r="AM360" s="199"/>
      <c r="AN360" s="199"/>
    </row>
    <row r="361" spans="1:40" ht="15.75">
      <c r="A361" s="131" t="s">
        <v>22</v>
      </c>
      <c r="B361" s="558">
        <v>0</v>
      </c>
      <c r="C361" s="558">
        <f t="shared" si="82"/>
        <v>0</v>
      </c>
      <c r="D361" s="558" t="s">
        <v>141</v>
      </c>
      <c r="E361" s="294"/>
      <c r="F361" s="294"/>
      <c r="G361" s="640"/>
      <c r="H361" s="1007"/>
      <c r="I361" s="259"/>
      <c r="J361" s="259"/>
      <c r="K361" s="199"/>
      <c r="L361" s="199"/>
      <c r="M361" s="199"/>
      <c r="N361" s="199"/>
      <c r="O361" s="255">
        <v>30</v>
      </c>
      <c r="P361" s="199"/>
      <c r="Q361" s="1028" t="s">
        <v>171</v>
      </c>
      <c r="R361" s="1029" t="s">
        <v>153</v>
      </c>
      <c r="S361" s="1006"/>
      <c r="T361" s="259"/>
      <c r="U361" s="234" t="s">
        <v>253</v>
      </c>
      <c r="V361" s="238"/>
      <c r="W361" s="199"/>
      <c r="X361" s="199"/>
      <c r="Y361" s="199"/>
      <c r="Z361" s="199"/>
      <c r="AA361" s="199"/>
      <c r="AB361" s="199"/>
      <c r="AC361" s="199"/>
      <c r="AD361" s="199"/>
      <c r="AE361" s="199"/>
      <c r="AF361" s="199"/>
      <c r="AG361" s="199"/>
      <c r="AH361" s="199"/>
      <c r="AI361" s="199"/>
      <c r="AJ361" s="199"/>
      <c r="AK361" s="199"/>
      <c r="AL361" s="199"/>
      <c r="AM361" s="199"/>
      <c r="AN361" s="199"/>
    </row>
    <row r="362" spans="1:40" ht="15.75">
      <c r="A362" s="131" t="s">
        <v>23</v>
      </c>
      <c r="B362" s="558">
        <v>0</v>
      </c>
      <c r="C362" s="558">
        <f t="shared" si="82"/>
        <v>0</v>
      </c>
      <c r="D362" s="558" t="s">
        <v>141</v>
      </c>
      <c r="E362" s="294"/>
      <c r="F362" s="294"/>
      <c r="G362" s="640"/>
      <c r="H362" s="1007"/>
      <c r="I362" s="290"/>
      <c r="J362" s="259"/>
      <c r="K362" s="199"/>
      <c r="L362" s="199"/>
      <c r="M362" s="199"/>
      <c r="N362" s="199"/>
      <c r="O362" s="255">
        <v>31</v>
      </c>
      <c r="P362" s="199"/>
      <c r="Q362" s="1030" t="s">
        <v>172</v>
      </c>
      <c r="R362" s="1031" t="s">
        <v>177</v>
      </c>
      <c r="S362" s="1006"/>
      <c r="T362" s="259"/>
      <c r="U362" s="220" t="s">
        <v>254</v>
      </c>
      <c r="V362" s="238"/>
      <c r="W362" s="199"/>
      <c r="X362" s="199"/>
      <c r="Y362" s="199"/>
      <c r="Z362" s="199"/>
      <c r="AA362" s="199"/>
      <c r="AB362" s="199"/>
      <c r="AC362" s="199"/>
      <c r="AD362" s="199"/>
      <c r="AE362" s="199"/>
      <c r="AF362" s="199"/>
      <c r="AG362" s="199"/>
      <c r="AH362" s="199"/>
      <c r="AI362" s="199"/>
      <c r="AJ362" s="199"/>
      <c r="AK362" s="199"/>
      <c r="AL362" s="199"/>
      <c r="AM362" s="199"/>
      <c r="AN362" s="199"/>
    </row>
    <row r="363" spans="1:40" ht="16.5" thickBot="1">
      <c r="A363" s="131" t="s">
        <v>24</v>
      </c>
      <c r="B363" s="558">
        <v>0</v>
      </c>
      <c r="C363" s="558">
        <f t="shared" si="82"/>
        <v>0</v>
      </c>
      <c r="D363" s="558" t="s">
        <v>141</v>
      </c>
      <c r="E363" s="294"/>
      <c r="F363" s="294"/>
      <c r="G363" s="640"/>
      <c r="H363" s="1007"/>
      <c r="I363" s="259"/>
      <c r="J363" s="259"/>
      <c r="K363" s="199"/>
      <c r="L363" s="199"/>
      <c r="M363" s="199"/>
      <c r="N363" s="199"/>
      <c r="O363" s="255">
        <v>32</v>
      </c>
      <c r="P363" s="199"/>
      <c r="Q363" s="1030" t="s">
        <v>173</v>
      </c>
      <c r="R363" s="1031" t="s">
        <v>146</v>
      </c>
      <c r="S363" s="1006"/>
      <c r="T363" s="259"/>
      <c r="U363" s="220" t="s">
        <v>179</v>
      </c>
      <c r="V363" s="238"/>
      <c r="W363" s="199"/>
      <c r="X363" s="199"/>
      <c r="Y363" s="199"/>
      <c r="Z363" s="199"/>
      <c r="AA363" s="199"/>
      <c r="AB363" s="199"/>
      <c r="AC363" s="199"/>
      <c r="AD363" s="199"/>
      <c r="AE363" s="199"/>
      <c r="AF363" s="199"/>
      <c r="AG363" s="199"/>
      <c r="AH363" s="199"/>
      <c r="AI363" s="199"/>
      <c r="AJ363" s="199"/>
      <c r="AK363" s="199"/>
      <c r="AL363" s="199"/>
      <c r="AM363" s="199"/>
      <c r="AN363" s="199"/>
    </row>
    <row r="364" spans="1:40" ht="16.5" thickTop="1">
      <c r="A364" s="127"/>
      <c r="B364" s="568"/>
      <c r="C364" s="564"/>
      <c r="D364" s="564"/>
      <c r="E364" s="564"/>
      <c r="F364" s="564"/>
      <c r="G364" s="564"/>
      <c r="H364" s="1008"/>
      <c r="I364" s="259"/>
      <c r="J364" s="259"/>
      <c r="K364" s="199"/>
      <c r="L364" s="199" t="s">
        <v>141</v>
      </c>
      <c r="M364" s="199"/>
      <c r="N364" s="199"/>
      <c r="O364" s="255">
        <v>33</v>
      </c>
      <c r="P364" s="199"/>
      <c r="Q364" s="1032"/>
      <c r="R364" s="1033"/>
      <c r="S364" s="259"/>
      <c r="T364" s="1012" t="s">
        <v>289</v>
      </c>
      <c r="U364" s="290">
        <v>0</v>
      </c>
      <c r="V364" s="238"/>
      <c r="W364" s="199"/>
      <c r="X364" s="199"/>
      <c r="Y364" s="199"/>
      <c r="Z364" s="199"/>
      <c r="AA364" s="199"/>
      <c r="AB364" s="199"/>
      <c r="AC364" s="199"/>
      <c r="AD364" s="199"/>
      <c r="AE364" s="199"/>
      <c r="AF364" s="199"/>
      <c r="AG364" s="199"/>
      <c r="AH364" s="199"/>
      <c r="AI364" s="199"/>
      <c r="AJ364" s="199"/>
      <c r="AK364" s="199"/>
      <c r="AL364" s="199"/>
      <c r="AM364" s="199"/>
      <c r="AN364" s="199"/>
    </row>
    <row r="365" spans="1:40" ht="15.75">
      <c r="A365" s="127" t="s">
        <v>284</v>
      </c>
      <c r="B365" s="309">
        <f>SUM(B340:B363)</f>
        <v>0</v>
      </c>
      <c r="C365" s="641">
        <f>SUM(C340:C363)</f>
        <v>0</v>
      </c>
      <c r="D365" s="309">
        <f>$U$364</f>
        <v>0</v>
      </c>
      <c r="E365" s="309">
        <f>IF($C$449=0,0,+$Q$365*($C$365/$C$449))</f>
        <v>0</v>
      </c>
      <c r="F365" s="642">
        <f>IF($C$449=0,0,+$R$365*($C$365/$C$449))</f>
        <v>0</v>
      </c>
      <c r="G365" s="643">
        <f>IF($C$449=0,0,+$C$365/$C$449)</f>
        <v>0</v>
      </c>
      <c r="H365" s="1009"/>
      <c r="I365" s="1008"/>
      <c r="J365" s="259"/>
      <c r="K365" s="199"/>
      <c r="L365" s="199"/>
      <c r="M365" s="199"/>
      <c r="N365" s="199"/>
      <c r="O365" s="255">
        <v>34</v>
      </c>
      <c r="P365" s="199"/>
      <c r="Q365" s="1034">
        <v>0</v>
      </c>
      <c r="R365" s="1035">
        <v>0</v>
      </c>
      <c r="S365" s="290"/>
      <c r="T365" s="1036" t="s">
        <v>242</v>
      </c>
      <c r="U365" s="290">
        <v>0</v>
      </c>
      <c r="V365" s="238"/>
      <c r="W365" s="199"/>
      <c r="X365" s="199"/>
      <c r="Y365" s="199"/>
      <c r="Z365" s="199"/>
      <c r="AA365" s="199"/>
      <c r="AB365" s="199"/>
      <c r="AC365" s="199"/>
      <c r="AD365" s="199"/>
      <c r="AE365" s="199"/>
      <c r="AF365" s="199"/>
      <c r="AG365" s="199"/>
      <c r="AH365" s="199"/>
      <c r="AI365" s="199"/>
      <c r="AJ365" s="199"/>
      <c r="AK365" s="199"/>
      <c r="AL365" s="199"/>
      <c r="AM365" s="199"/>
      <c r="AN365" s="199"/>
    </row>
    <row r="366" spans="1:40" ht="15.75">
      <c r="A366" s="225"/>
      <c r="B366" s="568"/>
      <c r="C366" s="644"/>
      <c r="D366" s="645"/>
      <c r="E366" s="645"/>
      <c r="F366" s="646"/>
      <c r="G366" s="647"/>
      <c r="H366" s="1010"/>
      <c r="I366" s="1008"/>
      <c r="J366" s="259"/>
      <c r="K366" s="199"/>
      <c r="L366" s="199"/>
      <c r="M366" s="199"/>
      <c r="N366" s="199"/>
      <c r="O366" s="255">
        <v>35</v>
      </c>
      <c r="P366" s="199"/>
      <c r="Q366" s="258"/>
      <c r="R366" s="258"/>
      <c r="S366" s="290"/>
      <c r="T366" s="1013" t="s">
        <v>243</v>
      </c>
      <c r="U366" s="290">
        <v>0</v>
      </c>
      <c r="V366" s="238"/>
      <c r="W366" s="199"/>
      <c r="X366" s="199"/>
      <c r="Y366" s="199"/>
      <c r="Z366" s="199"/>
      <c r="AA366" s="199"/>
      <c r="AB366" s="199"/>
      <c r="AC366" s="199"/>
      <c r="AD366" s="199"/>
      <c r="AE366" s="199"/>
      <c r="AF366" s="199"/>
      <c r="AG366" s="199"/>
      <c r="AH366" s="199"/>
      <c r="AI366" s="199"/>
      <c r="AJ366" s="199"/>
      <c r="AK366" s="199"/>
      <c r="AL366" s="199"/>
      <c r="AM366" s="199"/>
      <c r="AN366" s="199"/>
    </row>
    <row r="367" spans="1:40" ht="15.75">
      <c r="A367" s="127" t="s">
        <v>283</v>
      </c>
      <c r="B367" s="555"/>
      <c r="C367" s="559"/>
      <c r="D367" s="648"/>
      <c r="E367" s="648"/>
      <c r="F367" s="649"/>
      <c r="G367" s="650"/>
      <c r="H367" s="1010"/>
      <c r="I367" s="1008"/>
      <c r="J367" s="259"/>
      <c r="K367" s="199"/>
      <c r="L367" s="199"/>
      <c r="M367" s="199"/>
      <c r="N367" s="199"/>
      <c r="O367" s="255">
        <v>36</v>
      </c>
      <c r="P367" s="199"/>
      <c r="Q367" s="258"/>
      <c r="R367" s="258"/>
      <c r="S367" s="290"/>
      <c r="T367" s="1013" t="s">
        <v>244</v>
      </c>
      <c r="U367" s="290">
        <v>0</v>
      </c>
      <c r="V367" s="238"/>
      <c r="W367" s="199"/>
      <c r="X367" s="199"/>
      <c r="Y367" s="199"/>
      <c r="Z367" s="199"/>
      <c r="AA367" s="199"/>
      <c r="AB367" s="199"/>
      <c r="AC367" s="199"/>
      <c r="AD367" s="199"/>
      <c r="AE367" s="199"/>
      <c r="AF367" s="199"/>
      <c r="AG367" s="199"/>
      <c r="AH367" s="199"/>
      <c r="AI367" s="199"/>
      <c r="AJ367" s="199"/>
      <c r="AK367" s="199"/>
      <c r="AL367" s="199"/>
      <c r="AM367" s="199"/>
      <c r="AN367" s="199"/>
    </row>
    <row r="368" spans="1:40" ht="15.75">
      <c r="A368" s="127" t="s">
        <v>287</v>
      </c>
      <c r="B368" s="555"/>
      <c r="C368" s="555"/>
      <c r="D368" s="558"/>
      <c r="E368" s="294"/>
      <c r="F368" s="294"/>
      <c r="G368" s="640"/>
      <c r="H368" s="1007"/>
      <c r="I368" s="259"/>
      <c r="J368" s="259"/>
      <c r="K368" s="199"/>
      <c r="L368" s="199"/>
      <c r="M368" s="199"/>
      <c r="N368" s="199"/>
      <c r="O368" s="255">
        <v>37</v>
      </c>
      <c r="P368" s="199"/>
      <c r="Q368" s="214"/>
      <c r="R368" s="214"/>
      <c r="S368" s="290"/>
      <c r="T368" s="1013" t="s">
        <v>245</v>
      </c>
      <c r="U368" s="290">
        <v>0</v>
      </c>
      <c r="V368" s="238"/>
      <c r="W368" s="199"/>
      <c r="X368" s="199"/>
      <c r="Y368" s="199"/>
      <c r="Z368" s="199"/>
      <c r="AA368" s="199"/>
      <c r="AB368" s="199"/>
      <c r="AC368" s="199"/>
      <c r="AD368" s="199"/>
      <c r="AE368" s="199"/>
      <c r="AF368" s="199"/>
      <c r="AG368" s="199"/>
      <c r="AH368" s="199"/>
      <c r="AI368" s="199"/>
      <c r="AJ368" s="199"/>
      <c r="AK368" s="199"/>
      <c r="AL368" s="199"/>
      <c r="AM368" s="199"/>
      <c r="AN368" s="199"/>
    </row>
    <row r="369" spans="1:40" ht="15.75">
      <c r="A369" s="131" t="s">
        <v>1</v>
      </c>
      <c r="B369" s="558">
        <v>0</v>
      </c>
      <c r="C369" s="558">
        <f>B369/30</f>
        <v>0</v>
      </c>
      <c r="D369" s="558" t="s">
        <v>141</v>
      </c>
      <c r="E369" s="294" t="s">
        <v>141</v>
      </c>
      <c r="F369" s="294"/>
      <c r="G369" s="640"/>
      <c r="H369" s="1007"/>
      <c r="I369" s="259"/>
      <c r="J369" s="259"/>
      <c r="K369" s="199"/>
      <c r="L369" s="199"/>
      <c r="M369" s="199"/>
      <c r="N369" s="199"/>
      <c r="O369" s="255">
        <v>38</v>
      </c>
      <c r="P369" s="199"/>
      <c r="Q369" s="214"/>
      <c r="R369" s="214"/>
      <c r="S369" s="290"/>
      <c r="T369" s="1013" t="s">
        <v>246</v>
      </c>
      <c r="U369" s="290">
        <v>0</v>
      </c>
      <c r="V369" s="238" t="s">
        <v>279</v>
      </c>
      <c r="W369" s="199"/>
      <c r="X369" s="199"/>
      <c r="Y369" s="199"/>
      <c r="Z369" s="199"/>
      <c r="AA369" s="199"/>
      <c r="AB369" s="199"/>
      <c r="AC369" s="199"/>
      <c r="AD369" s="199"/>
      <c r="AE369" s="199"/>
      <c r="AF369" s="199"/>
      <c r="AG369" s="199"/>
      <c r="AH369" s="199"/>
      <c r="AI369" s="199"/>
      <c r="AJ369" s="199"/>
      <c r="AK369" s="199"/>
      <c r="AL369" s="199"/>
      <c r="AM369" s="199"/>
      <c r="AN369" s="199"/>
    </row>
    <row r="370" spans="1:40" ht="15.75">
      <c r="A370" s="131" t="s">
        <v>2</v>
      </c>
      <c r="B370" s="558">
        <v>0</v>
      </c>
      <c r="C370" s="558">
        <f t="shared" ref="C370:C392" si="83">B370/30</f>
        <v>0</v>
      </c>
      <c r="D370" s="558" t="s">
        <v>141</v>
      </c>
      <c r="E370" s="294" t="s">
        <v>141</v>
      </c>
      <c r="F370" s="294"/>
      <c r="G370" s="640"/>
      <c r="H370" s="1007"/>
      <c r="I370" s="259"/>
      <c r="J370" s="259"/>
      <c r="K370" s="199"/>
      <c r="L370" s="199"/>
      <c r="M370" s="199"/>
      <c r="N370" s="199"/>
      <c r="O370" s="255">
        <v>39</v>
      </c>
      <c r="P370" s="199"/>
      <c r="Q370" s="214"/>
      <c r="R370" s="214"/>
      <c r="S370" s="290"/>
      <c r="T370" s="1013" t="s">
        <v>247</v>
      </c>
      <c r="U370" s="290">
        <v>0</v>
      </c>
      <c r="V370" s="238" t="s">
        <v>280</v>
      </c>
      <c r="W370" s="199"/>
      <c r="X370" s="199"/>
      <c r="Y370" s="199"/>
      <c r="Z370" s="199"/>
      <c r="AA370" s="199"/>
      <c r="AB370" s="199"/>
      <c r="AC370" s="199"/>
      <c r="AD370" s="199"/>
      <c r="AE370" s="199"/>
      <c r="AF370" s="199"/>
      <c r="AG370" s="199"/>
      <c r="AH370" s="199"/>
      <c r="AI370" s="199"/>
      <c r="AJ370" s="199"/>
      <c r="AK370" s="199"/>
      <c r="AL370" s="199"/>
      <c r="AM370" s="199"/>
      <c r="AN370" s="199"/>
    </row>
    <row r="371" spans="1:40" ht="15.75">
      <c r="A371" s="131" t="s">
        <v>3</v>
      </c>
      <c r="B371" s="558">
        <v>0</v>
      </c>
      <c r="C371" s="558">
        <f t="shared" si="83"/>
        <v>0</v>
      </c>
      <c r="D371" s="558" t="s">
        <v>141</v>
      </c>
      <c r="E371" s="294" t="s">
        <v>141</v>
      </c>
      <c r="F371" s="294"/>
      <c r="G371" s="640"/>
      <c r="H371" s="1007"/>
      <c r="I371" s="259"/>
      <c r="J371" s="259"/>
      <c r="K371" s="199"/>
      <c r="L371" s="199"/>
      <c r="M371" s="199"/>
      <c r="N371" s="199"/>
      <c r="O371" s="255">
        <v>40</v>
      </c>
      <c r="P371" s="199"/>
      <c r="Q371" s="214"/>
      <c r="R371" s="214"/>
      <c r="S371" s="290"/>
      <c r="T371" s="1013" t="s">
        <v>248</v>
      </c>
      <c r="U371" s="290">
        <v>0</v>
      </c>
      <c r="V371" s="238"/>
      <c r="W371" s="199"/>
      <c r="X371" s="199"/>
      <c r="Y371" s="199"/>
      <c r="Z371" s="199"/>
      <c r="AA371" s="199"/>
      <c r="AB371" s="199"/>
      <c r="AC371" s="199"/>
      <c r="AD371" s="199"/>
      <c r="AE371" s="199"/>
      <c r="AF371" s="199"/>
      <c r="AG371" s="199"/>
      <c r="AH371" s="199"/>
      <c r="AI371" s="199"/>
      <c r="AJ371" s="199"/>
      <c r="AK371" s="199"/>
      <c r="AL371" s="199"/>
      <c r="AM371" s="199"/>
      <c r="AN371" s="199"/>
    </row>
    <row r="372" spans="1:40" ht="15.75">
      <c r="A372" s="131" t="s">
        <v>4</v>
      </c>
      <c r="B372" s="558">
        <v>0</v>
      </c>
      <c r="C372" s="558">
        <f t="shared" si="83"/>
        <v>0</v>
      </c>
      <c r="D372" s="558" t="s">
        <v>141</v>
      </c>
      <c r="E372" s="294" t="s">
        <v>141</v>
      </c>
      <c r="F372" s="294"/>
      <c r="G372" s="640"/>
      <c r="H372" s="1007"/>
      <c r="I372" s="259"/>
      <c r="J372" s="259"/>
      <c r="K372" s="199"/>
      <c r="L372" s="199"/>
      <c r="M372" s="199"/>
      <c r="N372" s="199"/>
      <c r="O372" s="255">
        <v>41</v>
      </c>
      <c r="P372" s="199"/>
      <c r="Q372" s="199"/>
      <c r="R372" s="199"/>
      <c r="S372" s="290"/>
      <c r="T372" s="1013" t="s">
        <v>249</v>
      </c>
      <c r="U372" s="290">
        <v>0</v>
      </c>
      <c r="V372" s="238"/>
      <c r="W372" s="199"/>
      <c r="X372" s="199"/>
      <c r="Y372" s="199"/>
      <c r="Z372" s="199"/>
      <c r="AA372" s="199"/>
      <c r="AB372" s="199"/>
      <c r="AC372" s="199"/>
      <c r="AD372" s="199"/>
      <c r="AE372" s="199"/>
      <c r="AF372" s="199"/>
      <c r="AG372" s="199"/>
      <c r="AH372" s="199"/>
      <c r="AI372" s="199"/>
      <c r="AJ372" s="199"/>
      <c r="AK372" s="199"/>
      <c r="AL372" s="199"/>
      <c r="AM372" s="199"/>
      <c r="AN372" s="199"/>
    </row>
    <row r="373" spans="1:40" ht="15.75">
      <c r="A373" s="131" t="s">
        <v>5</v>
      </c>
      <c r="B373" s="558">
        <v>0</v>
      </c>
      <c r="C373" s="558">
        <f t="shared" si="83"/>
        <v>0</v>
      </c>
      <c r="D373" s="558" t="s">
        <v>141</v>
      </c>
      <c r="E373" s="294" t="s">
        <v>141</v>
      </c>
      <c r="F373" s="294"/>
      <c r="G373" s="640"/>
      <c r="H373" s="1007"/>
      <c r="I373" s="259"/>
      <c r="J373" s="259"/>
      <c r="K373" s="199"/>
      <c r="L373" s="199"/>
      <c r="M373" s="199"/>
      <c r="N373" s="199"/>
      <c r="O373" s="255">
        <v>42</v>
      </c>
      <c r="P373" s="199"/>
      <c r="Q373" s="199"/>
      <c r="R373" s="259"/>
      <c r="S373" s="290"/>
      <c r="T373" s="1037" t="s">
        <v>250</v>
      </c>
      <c r="U373" s="292">
        <f>SUM(U365:U372)</f>
        <v>0</v>
      </c>
      <c r="V373" s="261"/>
      <c r="W373" s="199"/>
      <c r="X373" s="199"/>
      <c r="Y373" s="199"/>
      <c r="Z373" s="199"/>
      <c r="AA373" s="199"/>
      <c r="AB373" s="199"/>
      <c r="AC373" s="199"/>
      <c r="AD373" s="199"/>
      <c r="AE373" s="199"/>
      <c r="AF373" s="199"/>
      <c r="AG373" s="199"/>
      <c r="AH373" s="199"/>
      <c r="AI373" s="199"/>
      <c r="AJ373" s="199"/>
      <c r="AK373" s="199"/>
      <c r="AL373" s="199"/>
      <c r="AM373" s="199"/>
      <c r="AN373" s="199"/>
    </row>
    <row r="374" spans="1:40">
      <c r="A374" s="131" t="s">
        <v>6</v>
      </c>
      <c r="B374" s="558">
        <v>0</v>
      </c>
      <c r="C374" s="558">
        <f t="shared" si="83"/>
        <v>0</v>
      </c>
      <c r="D374" s="558" t="s">
        <v>141</v>
      </c>
      <c r="E374" s="294" t="s">
        <v>141</v>
      </c>
      <c r="F374" s="294"/>
      <c r="G374" s="640"/>
      <c r="H374" s="1007"/>
      <c r="I374" s="259"/>
      <c r="J374" s="259"/>
      <c r="K374" s="199"/>
      <c r="L374" s="199"/>
      <c r="M374" s="199"/>
      <c r="N374" s="199"/>
      <c r="O374" s="255">
        <v>43</v>
      </c>
      <c r="P374" s="199"/>
      <c r="Q374" s="199"/>
      <c r="R374" s="259"/>
      <c r="S374" s="259"/>
      <c r="T374" s="259"/>
      <c r="U374" s="263"/>
      <c r="V374" s="199"/>
      <c r="W374" s="199"/>
      <c r="X374" s="199"/>
      <c r="Y374" s="199"/>
      <c r="Z374" s="199"/>
      <c r="AA374" s="199"/>
      <c r="AB374" s="199"/>
      <c r="AC374" s="199"/>
      <c r="AD374" s="199"/>
      <c r="AE374" s="199"/>
      <c r="AF374" s="199"/>
      <c r="AG374" s="199"/>
      <c r="AH374" s="199"/>
      <c r="AI374" s="199"/>
      <c r="AJ374" s="199"/>
      <c r="AK374" s="199"/>
      <c r="AL374" s="199"/>
      <c r="AM374" s="199"/>
      <c r="AN374" s="199"/>
    </row>
    <row r="375" spans="1:40">
      <c r="A375" s="131" t="s">
        <v>7</v>
      </c>
      <c r="B375" s="558">
        <v>0</v>
      </c>
      <c r="C375" s="558">
        <f t="shared" si="83"/>
        <v>0</v>
      </c>
      <c r="D375" s="558" t="s">
        <v>167</v>
      </c>
      <c r="E375" s="294" t="s">
        <v>141</v>
      </c>
      <c r="F375" s="294"/>
      <c r="G375" s="640"/>
      <c r="H375" s="1007"/>
      <c r="I375" s="259"/>
      <c r="J375" s="259"/>
      <c r="K375" s="199"/>
      <c r="L375" s="199"/>
      <c r="M375" s="199"/>
      <c r="N375" s="199"/>
      <c r="O375" s="255">
        <v>44</v>
      </c>
      <c r="P375" s="199"/>
      <c r="Q375" s="199"/>
      <c r="R375" s="199"/>
      <c r="S375" s="199"/>
      <c r="T375" s="199"/>
      <c r="U375" s="199"/>
      <c r="V375" s="199"/>
      <c r="W375" s="199"/>
      <c r="X375" s="199"/>
      <c r="Y375" s="199"/>
      <c r="Z375" s="199"/>
      <c r="AA375" s="199"/>
      <c r="AB375" s="199"/>
      <c r="AC375" s="199"/>
      <c r="AD375" s="199"/>
      <c r="AE375" s="199"/>
      <c r="AF375" s="199"/>
      <c r="AG375" s="199"/>
      <c r="AH375" s="199"/>
      <c r="AI375" s="199"/>
      <c r="AJ375" s="199"/>
      <c r="AK375" s="199"/>
      <c r="AL375" s="199"/>
      <c r="AM375" s="199"/>
      <c r="AN375" s="199"/>
    </row>
    <row r="376" spans="1:40">
      <c r="A376" s="131" t="s">
        <v>8</v>
      </c>
      <c r="B376" s="558">
        <v>0</v>
      </c>
      <c r="C376" s="558">
        <f t="shared" si="83"/>
        <v>0</v>
      </c>
      <c r="D376" s="558" t="s">
        <v>167</v>
      </c>
      <c r="E376" s="294" t="s">
        <v>141</v>
      </c>
      <c r="F376" s="294"/>
      <c r="G376" s="640"/>
      <c r="H376" s="1007"/>
      <c r="I376" s="259"/>
      <c r="J376" s="259"/>
      <c r="K376" s="199"/>
      <c r="L376" s="199"/>
      <c r="M376" s="199"/>
      <c r="N376" s="199"/>
      <c r="O376" s="255">
        <v>45</v>
      </c>
      <c r="P376" s="199"/>
      <c r="Q376" s="199"/>
      <c r="R376" s="199"/>
      <c r="S376" s="199"/>
      <c r="T376" s="199"/>
      <c r="U376" s="199"/>
      <c r="V376" s="199"/>
      <c r="W376" s="199"/>
      <c r="X376" s="199"/>
      <c r="Y376" s="199"/>
      <c r="Z376" s="199"/>
      <c r="AA376" s="199"/>
      <c r="AB376" s="199"/>
      <c r="AC376" s="199"/>
      <c r="AD376" s="199"/>
      <c r="AE376" s="199"/>
      <c r="AF376" s="199"/>
      <c r="AG376" s="199"/>
      <c r="AH376" s="199"/>
      <c r="AI376" s="199"/>
      <c r="AJ376" s="199"/>
      <c r="AK376" s="199"/>
      <c r="AL376" s="199"/>
      <c r="AM376" s="199"/>
      <c r="AN376" s="199"/>
    </row>
    <row r="377" spans="1:40">
      <c r="A377" s="131" t="s">
        <v>9</v>
      </c>
      <c r="B377" s="558">
        <v>0</v>
      </c>
      <c r="C377" s="558">
        <f t="shared" si="83"/>
        <v>0</v>
      </c>
      <c r="D377" s="558" t="s">
        <v>167</v>
      </c>
      <c r="E377" s="294" t="s">
        <v>141</v>
      </c>
      <c r="F377" s="294"/>
      <c r="G377" s="640"/>
      <c r="H377" s="1007"/>
      <c r="I377" s="259"/>
      <c r="J377" s="259"/>
      <c r="K377" s="199"/>
      <c r="L377" s="199"/>
      <c r="M377" s="199"/>
      <c r="N377" s="199"/>
      <c r="O377" s="255">
        <v>46</v>
      </c>
      <c r="P377" s="199"/>
      <c r="Q377" s="199"/>
      <c r="R377" s="199"/>
      <c r="S377" s="199"/>
      <c r="T377" s="199"/>
      <c r="U377" s="245"/>
      <c r="V377" s="199"/>
      <c r="W377" s="199"/>
      <c r="X377" s="199"/>
      <c r="Y377" s="199"/>
      <c r="Z377" s="199"/>
      <c r="AA377" s="199"/>
      <c r="AB377" s="199"/>
      <c r="AC377" s="199"/>
      <c r="AD377" s="199"/>
      <c r="AE377" s="199"/>
      <c r="AF377" s="199"/>
      <c r="AG377" s="199"/>
      <c r="AH377" s="199"/>
      <c r="AI377" s="199"/>
      <c r="AJ377" s="199"/>
      <c r="AK377" s="199"/>
      <c r="AL377" s="199"/>
      <c r="AM377" s="199"/>
      <c r="AN377" s="199"/>
    </row>
    <row r="378" spans="1:40">
      <c r="A378" s="131" t="s">
        <v>10</v>
      </c>
      <c r="B378" s="558">
        <v>0</v>
      </c>
      <c r="C378" s="558">
        <f t="shared" si="83"/>
        <v>0</v>
      </c>
      <c r="D378" s="558" t="s">
        <v>141</v>
      </c>
      <c r="E378" s="294" t="s">
        <v>141</v>
      </c>
      <c r="F378" s="294"/>
      <c r="G378" s="640"/>
      <c r="H378" s="1007"/>
      <c r="I378" s="259"/>
      <c r="J378" s="259"/>
      <c r="K378" s="199"/>
      <c r="L378" s="199"/>
      <c r="M378" s="199"/>
      <c r="N378" s="199"/>
      <c r="O378" s="255">
        <v>47</v>
      </c>
      <c r="P378" s="199"/>
      <c r="Q378" s="199"/>
      <c r="R378" s="199"/>
      <c r="S378" s="199"/>
      <c r="T378" s="199"/>
      <c r="U378" s="199"/>
      <c r="V378" s="199"/>
      <c r="W378" s="199"/>
      <c r="X378" s="199"/>
      <c r="Y378" s="199"/>
      <c r="Z378" s="199"/>
      <c r="AA378" s="199"/>
      <c r="AB378" s="199"/>
      <c r="AC378" s="199"/>
      <c r="AD378" s="199"/>
      <c r="AE378" s="199"/>
      <c r="AF378" s="199"/>
      <c r="AG378" s="199"/>
      <c r="AH378" s="199"/>
      <c r="AI378" s="199"/>
      <c r="AJ378" s="199"/>
      <c r="AK378" s="199"/>
      <c r="AL378" s="199"/>
      <c r="AM378" s="199"/>
      <c r="AN378" s="199"/>
    </row>
    <row r="379" spans="1:40">
      <c r="A379" s="131" t="s">
        <v>11</v>
      </c>
      <c r="B379" s="558">
        <v>0</v>
      </c>
      <c r="C379" s="558">
        <f t="shared" si="83"/>
        <v>0</v>
      </c>
      <c r="D379" s="558" t="s">
        <v>141</v>
      </c>
      <c r="E379" s="294" t="s">
        <v>141</v>
      </c>
      <c r="F379" s="294"/>
      <c r="G379" s="640"/>
      <c r="H379" s="1007"/>
      <c r="I379" s="259"/>
      <c r="J379" s="259"/>
      <c r="K379" s="199"/>
      <c r="L379" s="199"/>
      <c r="M379" s="199"/>
      <c r="N379" s="199"/>
      <c r="O379" s="255">
        <v>48</v>
      </c>
      <c r="P379" s="199"/>
      <c r="Q379" s="199"/>
      <c r="R379" s="199"/>
      <c r="S379" s="199"/>
      <c r="T379" s="199"/>
      <c r="U379" s="199"/>
      <c r="V379" s="199"/>
      <c r="W379" s="199"/>
      <c r="X379" s="199"/>
      <c r="Y379" s="199"/>
      <c r="Z379" s="199"/>
      <c r="AA379" s="199"/>
      <c r="AB379" s="199"/>
      <c r="AC379" s="199"/>
      <c r="AD379" s="199"/>
      <c r="AE379" s="199"/>
      <c r="AF379" s="199"/>
      <c r="AG379" s="199"/>
      <c r="AH379" s="199"/>
      <c r="AI379" s="199"/>
      <c r="AJ379" s="199"/>
      <c r="AK379" s="199"/>
      <c r="AL379" s="199"/>
      <c r="AM379" s="199"/>
      <c r="AN379" s="199"/>
    </row>
    <row r="380" spans="1:40">
      <c r="A380" s="131" t="s">
        <v>12</v>
      </c>
      <c r="B380" s="558">
        <v>0</v>
      </c>
      <c r="C380" s="558">
        <f t="shared" si="83"/>
        <v>0</v>
      </c>
      <c r="D380" s="558" t="s">
        <v>141</v>
      </c>
      <c r="E380" s="294"/>
      <c r="F380" s="294"/>
      <c r="G380" s="640"/>
      <c r="H380" s="1007"/>
      <c r="I380" s="259"/>
      <c r="J380" s="259"/>
      <c r="K380" s="199"/>
      <c r="L380" s="199"/>
      <c r="M380" s="199"/>
      <c r="N380" s="199"/>
      <c r="O380" s="255">
        <v>49</v>
      </c>
      <c r="P380" s="199"/>
      <c r="Q380" s="199"/>
      <c r="R380" s="199"/>
      <c r="S380" s="199"/>
      <c r="T380" s="199"/>
      <c r="U380" s="199"/>
      <c r="V380" s="199"/>
      <c r="W380" s="199"/>
      <c r="X380" s="199"/>
      <c r="Y380" s="199"/>
      <c r="Z380" s="199"/>
      <c r="AA380" s="199"/>
      <c r="AB380" s="199"/>
      <c r="AC380" s="199"/>
      <c r="AD380" s="199"/>
      <c r="AE380" s="199"/>
      <c r="AF380" s="199"/>
      <c r="AG380" s="199"/>
      <c r="AH380" s="199"/>
      <c r="AI380" s="199"/>
      <c r="AJ380" s="199"/>
      <c r="AK380" s="199"/>
      <c r="AL380" s="199"/>
      <c r="AM380" s="199"/>
      <c r="AN380" s="199"/>
    </row>
    <row r="381" spans="1:40">
      <c r="A381" s="131" t="s">
        <v>13</v>
      </c>
      <c r="B381" s="558">
        <v>0</v>
      </c>
      <c r="C381" s="558">
        <f t="shared" si="83"/>
        <v>0</v>
      </c>
      <c r="D381" s="558" t="s">
        <v>141</v>
      </c>
      <c r="E381" s="294"/>
      <c r="F381" s="294"/>
      <c r="G381" s="640"/>
      <c r="H381" s="1007"/>
      <c r="I381" s="259"/>
      <c r="J381" s="259"/>
      <c r="K381" s="199"/>
      <c r="L381" s="199"/>
      <c r="M381" s="199"/>
      <c r="N381" s="199"/>
      <c r="O381" s="255">
        <v>50</v>
      </c>
      <c r="P381" s="199"/>
      <c r="Q381" s="199"/>
      <c r="R381" s="199"/>
      <c r="S381" s="199"/>
      <c r="T381" s="199"/>
      <c r="U381" s="199"/>
      <c r="V381" s="199"/>
      <c r="W381" s="199"/>
      <c r="X381" s="199"/>
      <c r="Y381" s="199"/>
      <c r="Z381" s="199"/>
      <c r="AA381" s="199"/>
      <c r="AB381" s="199"/>
      <c r="AC381" s="199"/>
      <c r="AD381" s="199"/>
      <c r="AE381" s="199"/>
      <c r="AF381" s="199"/>
      <c r="AG381" s="199"/>
      <c r="AH381" s="199"/>
      <c r="AI381" s="199"/>
      <c r="AJ381" s="199"/>
      <c r="AK381" s="199"/>
      <c r="AL381" s="199"/>
      <c r="AM381" s="199"/>
      <c r="AN381" s="199"/>
    </row>
    <row r="382" spans="1:40">
      <c r="A382" s="131" t="s">
        <v>14</v>
      </c>
      <c r="B382" s="558">
        <v>0</v>
      </c>
      <c r="C382" s="558">
        <f t="shared" si="83"/>
        <v>0</v>
      </c>
      <c r="D382" s="558" t="s">
        <v>141</v>
      </c>
      <c r="E382" s="294"/>
      <c r="F382" s="294"/>
      <c r="G382" s="640"/>
      <c r="H382" s="1007"/>
      <c r="I382" s="259"/>
      <c r="J382" s="259"/>
      <c r="K382" s="199"/>
      <c r="L382" s="199"/>
      <c r="M382" s="199"/>
      <c r="N382" s="199"/>
      <c r="O382" s="255">
        <v>51</v>
      </c>
      <c r="P382" s="199"/>
      <c r="Q382" s="199"/>
      <c r="R382" s="199"/>
      <c r="S382" s="199"/>
      <c r="T382" s="199"/>
      <c r="U382" s="199"/>
      <c r="V382" s="199"/>
      <c r="W382" s="199"/>
      <c r="X382" s="199"/>
      <c r="Y382" s="199"/>
      <c r="Z382" s="199"/>
      <c r="AA382" s="199"/>
      <c r="AB382" s="199"/>
      <c r="AC382" s="199"/>
      <c r="AD382" s="199"/>
      <c r="AE382" s="199"/>
      <c r="AF382" s="199"/>
      <c r="AG382" s="199"/>
      <c r="AH382" s="199"/>
      <c r="AI382" s="199"/>
      <c r="AJ382" s="199"/>
      <c r="AK382" s="199"/>
      <c r="AL382" s="199"/>
      <c r="AM382" s="199"/>
      <c r="AN382" s="199"/>
    </row>
    <row r="383" spans="1:40">
      <c r="A383" s="131" t="s">
        <v>15</v>
      </c>
      <c r="B383" s="558">
        <v>0</v>
      </c>
      <c r="C383" s="558">
        <f t="shared" si="83"/>
        <v>0</v>
      </c>
      <c r="D383" s="558" t="s">
        <v>141</v>
      </c>
      <c r="E383" s="294"/>
      <c r="F383" s="294"/>
      <c r="G383" s="640"/>
      <c r="H383" s="1007"/>
      <c r="I383" s="259"/>
      <c r="J383" s="259"/>
      <c r="K383" s="199"/>
      <c r="L383" s="199"/>
      <c r="M383" s="199"/>
      <c r="N383" s="199"/>
      <c r="O383" s="255">
        <v>52</v>
      </c>
      <c r="P383" s="199"/>
      <c r="Q383" s="199"/>
      <c r="R383" s="199"/>
      <c r="S383" s="199"/>
      <c r="T383" s="199"/>
      <c r="U383" s="199"/>
      <c r="V383" s="199"/>
      <c r="W383" s="199"/>
      <c r="X383" s="199"/>
      <c r="Y383" s="199"/>
      <c r="Z383" s="199"/>
      <c r="AA383" s="199"/>
      <c r="AB383" s="199"/>
      <c r="AC383" s="199"/>
      <c r="AD383" s="199"/>
      <c r="AE383" s="199"/>
      <c r="AF383" s="199"/>
      <c r="AG383" s="199"/>
      <c r="AH383" s="199"/>
      <c r="AI383" s="199"/>
      <c r="AJ383" s="199"/>
      <c r="AK383" s="199"/>
      <c r="AL383" s="199"/>
      <c r="AM383" s="199"/>
      <c r="AN383" s="199"/>
    </row>
    <row r="384" spans="1:40">
      <c r="A384" s="131" t="s">
        <v>16</v>
      </c>
      <c r="B384" s="558">
        <v>0</v>
      </c>
      <c r="C384" s="558">
        <f t="shared" si="83"/>
        <v>0</v>
      </c>
      <c r="D384" s="558" t="s">
        <v>167</v>
      </c>
      <c r="E384" s="294"/>
      <c r="F384" s="294"/>
      <c r="G384" s="640"/>
      <c r="H384" s="1007"/>
      <c r="I384" s="259"/>
      <c r="J384" s="259"/>
      <c r="K384" s="199"/>
      <c r="L384" s="199"/>
      <c r="M384" s="199"/>
      <c r="N384" s="199"/>
      <c r="O384" s="255">
        <v>53</v>
      </c>
      <c r="P384" s="199"/>
      <c r="Q384" s="199"/>
      <c r="R384" s="199"/>
      <c r="S384" s="199"/>
      <c r="T384" s="199"/>
      <c r="U384" s="199"/>
      <c r="V384" s="199"/>
      <c r="W384" s="199"/>
      <c r="X384" s="199"/>
      <c r="Y384" s="199"/>
      <c r="Z384" s="199"/>
      <c r="AA384" s="199"/>
      <c r="AB384" s="199"/>
      <c r="AC384" s="199"/>
      <c r="AD384" s="199"/>
      <c r="AE384" s="199"/>
      <c r="AF384" s="199"/>
      <c r="AG384" s="199"/>
      <c r="AH384" s="199"/>
      <c r="AI384" s="199"/>
      <c r="AJ384" s="199"/>
      <c r="AK384" s="199"/>
      <c r="AL384" s="199"/>
      <c r="AM384" s="199"/>
      <c r="AN384" s="199"/>
    </row>
    <row r="385" spans="1:40">
      <c r="A385" s="131" t="s">
        <v>17</v>
      </c>
      <c r="B385" s="558">
        <v>0</v>
      </c>
      <c r="C385" s="558">
        <f t="shared" si="83"/>
        <v>0</v>
      </c>
      <c r="D385" s="558" t="s">
        <v>141</v>
      </c>
      <c r="E385" s="294"/>
      <c r="F385" s="294"/>
      <c r="G385" s="640"/>
      <c r="H385" s="1007"/>
      <c r="I385" s="259"/>
      <c r="J385" s="259"/>
      <c r="K385" s="199"/>
      <c r="L385" s="199"/>
      <c r="M385" s="199"/>
      <c r="N385" s="199"/>
      <c r="O385" s="255">
        <v>54</v>
      </c>
      <c r="P385" s="199"/>
      <c r="Q385" s="199"/>
      <c r="R385" s="199"/>
      <c r="S385" s="199"/>
      <c r="T385" s="199"/>
      <c r="U385" s="199"/>
      <c r="V385" s="199"/>
      <c r="W385" s="199"/>
      <c r="X385" s="199"/>
      <c r="Y385" s="199"/>
      <c r="Z385" s="199"/>
      <c r="AA385" s="199"/>
      <c r="AB385" s="199"/>
      <c r="AC385" s="199"/>
      <c r="AD385" s="199"/>
      <c r="AE385" s="199"/>
      <c r="AF385" s="199"/>
      <c r="AG385" s="199"/>
      <c r="AH385" s="199"/>
      <c r="AI385" s="199"/>
      <c r="AJ385" s="199"/>
      <c r="AK385" s="199"/>
      <c r="AL385" s="199"/>
      <c r="AM385" s="199"/>
      <c r="AN385" s="199"/>
    </row>
    <row r="386" spans="1:40">
      <c r="A386" s="131" t="s">
        <v>18</v>
      </c>
      <c r="B386" s="558">
        <v>0</v>
      </c>
      <c r="C386" s="558">
        <f t="shared" si="83"/>
        <v>0</v>
      </c>
      <c r="D386" s="558" t="s">
        <v>141</v>
      </c>
      <c r="E386" s="294"/>
      <c r="F386" s="294"/>
      <c r="G386" s="640"/>
      <c r="H386" s="1007"/>
      <c r="I386" s="259"/>
      <c r="J386" s="259"/>
      <c r="K386" s="199"/>
      <c r="L386" s="199"/>
      <c r="M386" s="245"/>
      <c r="N386" s="199"/>
      <c r="O386" s="255">
        <v>55</v>
      </c>
      <c r="P386" s="199"/>
      <c r="Q386" s="199"/>
      <c r="R386" s="199"/>
      <c r="S386" s="199"/>
      <c r="T386" s="199"/>
      <c r="U386" s="199"/>
      <c r="V386" s="199"/>
      <c r="W386" s="199"/>
      <c r="X386" s="199"/>
      <c r="Y386" s="199"/>
      <c r="Z386" s="199"/>
      <c r="AA386" s="199"/>
      <c r="AB386" s="199"/>
      <c r="AC386" s="199"/>
      <c r="AD386" s="199"/>
      <c r="AE386" s="199"/>
      <c r="AF386" s="199"/>
      <c r="AG386" s="199"/>
      <c r="AH386" s="199"/>
      <c r="AI386" s="199"/>
      <c r="AJ386" s="199"/>
      <c r="AK386" s="199"/>
      <c r="AL386" s="199"/>
      <c r="AM386" s="199"/>
      <c r="AN386" s="199"/>
    </row>
    <row r="387" spans="1:40">
      <c r="A387" s="131" t="s">
        <v>19</v>
      </c>
      <c r="B387" s="558">
        <v>0</v>
      </c>
      <c r="C387" s="558">
        <f t="shared" si="83"/>
        <v>0</v>
      </c>
      <c r="D387" s="558" t="s">
        <v>141</v>
      </c>
      <c r="E387" s="294"/>
      <c r="F387" s="294"/>
      <c r="G387" s="640"/>
      <c r="H387" s="1007"/>
      <c r="I387" s="259"/>
      <c r="J387" s="259"/>
      <c r="K387" s="199"/>
      <c r="L387" s="199"/>
      <c r="M387" s="199"/>
      <c r="N387" s="199"/>
      <c r="O387" s="255">
        <v>56</v>
      </c>
      <c r="P387" s="199"/>
      <c r="Q387" s="199"/>
      <c r="R387" s="199"/>
      <c r="S387" s="199"/>
      <c r="T387" s="199"/>
      <c r="U387" s="199"/>
      <c r="V387" s="199"/>
      <c r="W387" s="199"/>
      <c r="X387" s="199"/>
      <c r="Y387" s="199"/>
      <c r="Z387" s="199"/>
      <c r="AA387" s="199"/>
      <c r="AB387" s="199"/>
      <c r="AC387" s="199"/>
      <c r="AD387" s="199"/>
      <c r="AE387" s="199"/>
      <c r="AF387" s="199"/>
      <c r="AG387" s="199"/>
      <c r="AH387" s="199"/>
      <c r="AI387" s="199"/>
      <c r="AJ387" s="199"/>
      <c r="AK387" s="199"/>
      <c r="AL387" s="199"/>
      <c r="AM387" s="199"/>
      <c r="AN387" s="199"/>
    </row>
    <row r="388" spans="1:40">
      <c r="A388" s="131" t="s">
        <v>20</v>
      </c>
      <c r="B388" s="558">
        <v>0</v>
      </c>
      <c r="C388" s="558">
        <f t="shared" si="83"/>
        <v>0</v>
      </c>
      <c r="D388" s="558" t="s">
        <v>141</v>
      </c>
      <c r="E388" s="294"/>
      <c r="F388" s="294"/>
      <c r="G388" s="640"/>
      <c r="H388" s="1007"/>
      <c r="I388" s="259"/>
      <c r="J388" s="259"/>
      <c r="K388" s="199"/>
      <c r="L388" s="199"/>
      <c r="M388" s="199"/>
      <c r="N388" s="199"/>
      <c r="O388" s="255">
        <v>57</v>
      </c>
      <c r="P388" s="199"/>
      <c r="Q388" s="199"/>
      <c r="R388" s="199"/>
      <c r="S388" s="199"/>
      <c r="T388" s="199"/>
      <c r="U388" s="199"/>
      <c r="V388" s="199"/>
      <c r="W388" s="199"/>
      <c r="X388" s="199"/>
      <c r="Y388" s="199"/>
      <c r="Z388" s="199"/>
      <c r="AA388" s="199"/>
      <c r="AB388" s="199"/>
      <c r="AC388" s="199"/>
      <c r="AD388" s="199"/>
      <c r="AE388" s="199"/>
      <c r="AF388" s="199"/>
      <c r="AG388" s="199"/>
      <c r="AH388" s="199"/>
      <c r="AI388" s="199"/>
      <c r="AJ388" s="199"/>
      <c r="AK388" s="199"/>
      <c r="AL388" s="199"/>
      <c r="AM388" s="199"/>
      <c r="AN388" s="199"/>
    </row>
    <row r="389" spans="1:40">
      <c r="A389" s="131" t="s">
        <v>21</v>
      </c>
      <c r="B389" s="558">
        <v>0</v>
      </c>
      <c r="C389" s="558">
        <f t="shared" si="83"/>
        <v>0</v>
      </c>
      <c r="D389" s="558" t="s">
        <v>141</v>
      </c>
      <c r="E389" s="294"/>
      <c r="F389" s="294"/>
      <c r="G389" s="640"/>
      <c r="H389" s="1007"/>
      <c r="I389" s="259"/>
      <c r="J389" s="259"/>
      <c r="K389" s="199"/>
      <c r="L389" s="199"/>
      <c r="M389" s="199"/>
      <c r="N389" s="199"/>
      <c r="O389" s="255">
        <v>58</v>
      </c>
      <c r="P389" s="199"/>
      <c r="Q389" s="199"/>
      <c r="R389" s="199"/>
      <c r="S389" s="199"/>
      <c r="T389" s="199"/>
      <c r="U389" s="199"/>
      <c r="V389" s="199"/>
      <c r="W389" s="199"/>
      <c r="X389" s="199"/>
      <c r="Y389" s="199"/>
      <c r="Z389" s="199"/>
      <c r="AA389" s="199"/>
      <c r="AB389" s="199"/>
      <c r="AC389" s="199"/>
      <c r="AD389" s="199"/>
      <c r="AE389" s="199"/>
      <c r="AF389" s="199"/>
      <c r="AG389" s="199"/>
      <c r="AH389" s="199"/>
      <c r="AI389" s="199"/>
      <c r="AJ389" s="199"/>
      <c r="AK389" s="199"/>
      <c r="AL389" s="199"/>
      <c r="AM389" s="199"/>
      <c r="AN389" s="199"/>
    </row>
    <row r="390" spans="1:40">
      <c r="A390" s="131" t="s">
        <v>22</v>
      </c>
      <c r="B390" s="558">
        <v>0</v>
      </c>
      <c r="C390" s="558">
        <f t="shared" si="83"/>
        <v>0</v>
      </c>
      <c r="D390" s="558" t="s">
        <v>141</v>
      </c>
      <c r="E390" s="294"/>
      <c r="F390" s="294"/>
      <c r="G390" s="640"/>
      <c r="H390" s="1007"/>
      <c r="I390" s="259"/>
      <c r="J390" s="259"/>
      <c r="K390" s="199"/>
      <c r="L390" s="199"/>
      <c r="M390" s="199"/>
      <c r="N390" s="199"/>
      <c r="O390" s="255">
        <v>59</v>
      </c>
      <c r="P390" s="199"/>
      <c r="Q390" s="199"/>
      <c r="R390" s="199"/>
      <c r="S390" s="199"/>
      <c r="T390" s="199"/>
      <c r="U390" s="199"/>
      <c r="V390" s="199"/>
      <c r="W390" s="199"/>
      <c r="X390" s="199"/>
      <c r="Y390" s="199"/>
      <c r="Z390" s="199"/>
      <c r="AA390" s="199"/>
      <c r="AB390" s="199"/>
      <c r="AC390" s="199"/>
      <c r="AD390" s="199"/>
      <c r="AE390" s="199"/>
      <c r="AF390" s="199"/>
      <c r="AG390" s="199"/>
      <c r="AH390" s="199"/>
      <c r="AI390" s="199"/>
      <c r="AJ390" s="199"/>
      <c r="AK390" s="199"/>
      <c r="AL390" s="199"/>
      <c r="AM390" s="199"/>
      <c r="AN390" s="199"/>
    </row>
    <row r="391" spans="1:40">
      <c r="A391" s="131" t="s">
        <v>23</v>
      </c>
      <c r="B391" s="558">
        <v>0</v>
      </c>
      <c r="C391" s="558">
        <f t="shared" si="83"/>
        <v>0</v>
      </c>
      <c r="D391" s="558" t="s">
        <v>141</v>
      </c>
      <c r="E391" s="294"/>
      <c r="F391" s="294"/>
      <c r="G391" s="640"/>
      <c r="H391" s="1007"/>
      <c r="I391" s="290"/>
      <c r="J391" s="259"/>
      <c r="K391" s="199"/>
      <c r="L391" s="199"/>
      <c r="M391" s="199"/>
      <c r="N391" s="199"/>
      <c r="O391" s="255">
        <v>60</v>
      </c>
      <c r="P391" s="199"/>
      <c r="Q391" s="199"/>
      <c r="R391" s="199"/>
      <c r="S391" s="199"/>
      <c r="T391" s="199"/>
      <c r="U391" s="199"/>
      <c r="V391" s="199"/>
      <c r="W391" s="199"/>
      <c r="X391" s="199"/>
      <c r="Y391" s="199"/>
      <c r="Z391" s="199"/>
      <c r="AA391" s="199"/>
      <c r="AB391" s="199"/>
      <c r="AC391" s="199"/>
      <c r="AD391" s="199"/>
      <c r="AE391" s="199"/>
      <c r="AF391" s="199"/>
      <c r="AG391" s="199"/>
      <c r="AH391" s="199"/>
      <c r="AI391" s="199"/>
      <c r="AJ391" s="199"/>
      <c r="AK391" s="199"/>
      <c r="AL391" s="199"/>
      <c r="AM391" s="199"/>
      <c r="AN391" s="199"/>
    </row>
    <row r="392" spans="1:40">
      <c r="A392" s="131" t="s">
        <v>24</v>
      </c>
      <c r="B392" s="558">
        <v>0</v>
      </c>
      <c r="C392" s="558">
        <f t="shared" si="83"/>
        <v>0</v>
      </c>
      <c r="D392" s="558" t="s">
        <v>141</v>
      </c>
      <c r="E392" s="294"/>
      <c r="F392" s="294"/>
      <c r="G392" s="640"/>
      <c r="H392" s="1007"/>
      <c r="I392" s="259"/>
      <c r="J392" s="259"/>
      <c r="K392" s="199"/>
      <c r="L392" s="199"/>
      <c r="M392" s="199"/>
      <c r="N392" s="199"/>
      <c r="O392" s="255">
        <v>61</v>
      </c>
      <c r="P392" s="199"/>
      <c r="Q392" s="199"/>
      <c r="R392" s="199"/>
      <c r="S392" s="199"/>
      <c r="T392" s="199"/>
      <c r="U392" s="199"/>
      <c r="V392" s="199"/>
      <c r="W392" s="199"/>
      <c r="X392" s="199"/>
      <c r="Y392" s="199"/>
      <c r="Z392" s="199"/>
      <c r="AA392" s="199"/>
      <c r="AB392" s="199"/>
      <c r="AC392" s="199"/>
      <c r="AD392" s="199"/>
      <c r="AE392" s="199"/>
      <c r="AF392" s="199"/>
      <c r="AG392" s="199"/>
      <c r="AH392" s="199"/>
      <c r="AI392" s="199"/>
      <c r="AJ392" s="199"/>
      <c r="AK392" s="199"/>
      <c r="AL392" s="199"/>
      <c r="AM392" s="199"/>
      <c r="AN392" s="199"/>
    </row>
    <row r="393" spans="1:40" ht="15.75">
      <c r="A393" s="127"/>
      <c r="B393" s="568"/>
      <c r="C393" s="564"/>
      <c r="D393" s="564"/>
      <c r="E393" s="564"/>
      <c r="F393" s="564"/>
      <c r="G393" s="564"/>
      <c r="H393" s="1008"/>
      <c r="I393" s="259"/>
      <c r="J393" s="259"/>
      <c r="K393" s="199"/>
      <c r="L393" s="199"/>
      <c r="M393" s="199"/>
      <c r="N393" s="199"/>
      <c r="O393" s="255">
        <v>62</v>
      </c>
      <c r="P393" s="199"/>
      <c r="Q393" s="199"/>
      <c r="R393" s="199"/>
      <c r="S393" s="199"/>
      <c r="T393" s="199"/>
      <c r="U393" s="199"/>
      <c r="V393" s="199"/>
      <c r="W393" s="199"/>
      <c r="X393" s="199"/>
      <c r="Y393" s="199"/>
      <c r="Z393" s="199"/>
      <c r="AA393" s="199"/>
      <c r="AB393" s="199"/>
      <c r="AC393" s="199"/>
      <c r="AD393" s="199"/>
      <c r="AE393" s="199"/>
      <c r="AF393" s="199"/>
      <c r="AG393" s="199"/>
      <c r="AH393" s="199"/>
      <c r="AI393" s="199"/>
      <c r="AJ393" s="199"/>
      <c r="AK393" s="199"/>
      <c r="AL393" s="199"/>
      <c r="AM393" s="199"/>
      <c r="AN393" s="199"/>
    </row>
    <row r="394" spans="1:40" ht="15.75">
      <c r="A394" s="127" t="s">
        <v>285</v>
      </c>
      <c r="B394" s="309">
        <f>SUM(B369:B392)</f>
        <v>0</v>
      </c>
      <c r="C394" s="641">
        <f>SUM(C369:C392)</f>
        <v>0</v>
      </c>
      <c r="D394" s="309">
        <f>$U$365</f>
        <v>0</v>
      </c>
      <c r="E394" s="309">
        <f>IF($C$449=0,0,+$Q$365*($C$394/$C$449))</f>
        <v>0</v>
      </c>
      <c r="F394" s="642">
        <f>IF($C$449=0,0,+$R$365*($C$394/$C$449))</f>
        <v>0</v>
      </c>
      <c r="G394" s="643">
        <f>IF($C$449=0,0,+$C$394/$C$449)</f>
        <v>0</v>
      </c>
      <c r="H394" s="1009"/>
      <c r="I394" s="1008"/>
      <c r="J394" s="259"/>
      <c r="K394" s="199"/>
      <c r="L394" s="199"/>
      <c r="M394" s="199"/>
      <c r="N394" s="199"/>
      <c r="O394" s="255">
        <v>63</v>
      </c>
      <c r="P394" s="199"/>
      <c r="Q394" s="199"/>
      <c r="R394" s="199"/>
      <c r="S394" s="199"/>
      <c r="T394" s="199"/>
      <c r="U394" s="199"/>
      <c r="V394" s="199"/>
      <c r="W394" s="199"/>
      <c r="X394" s="199"/>
      <c r="Y394" s="199"/>
      <c r="Z394" s="199"/>
      <c r="AA394" s="199"/>
      <c r="AB394" s="199"/>
      <c r="AC394" s="199"/>
      <c r="AD394" s="199"/>
      <c r="AE394" s="199"/>
      <c r="AF394" s="199"/>
      <c r="AG394" s="199"/>
      <c r="AH394" s="199"/>
      <c r="AI394" s="199"/>
      <c r="AJ394" s="199"/>
      <c r="AK394" s="199"/>
      <c r="AL394" s="199"/>
      <c r="AM394" s="199"/>
      <c r="AN394" s="199"/>
    </row>
    <row r="395" spans="1:40" ht="15.75">
      <c r="A395" s="225"/>
      <c r="B395" s="568"/>
      <c r="C395" s="644"/>
      <c r="D395" s="645"/>
      <c r="E395" s="645"/>
      <c r="F395" s="646"/>
      <c r="G395" s="647"/>
      <c r="H395" s="1010"/>
      <c r="I395" s="1008"/>
      <c r="J395" s="259"/>
      <c r="K395" s="199"/>
      <c r="L395" s="199"/>
      <c r="M395" s="199"/>
      <c r="N395" s="199"/>
      <c r="O395" s="255">
        <v>64</v>
      </c>
      <c r="P395" s="199"/>
      <c r="Q395" s="199"/>
      <c r="R395" s="199"/>
      <c r="S395" s="199"/>
      <c r="T395" s="199"/>
      <c r="U395" s="199"/>
      <c r="V395" s="199"/>
      <c r="W395" s="199"/>
      <c r="X395" s="199"/>
      <c r="Y395" s="199"/>
      <c r="Z395" s="199"/>
      <c r="AA395" s="199"/>
      <c r="AB395" s="199"/>
      <c r="AC395" s="199"/>
      <c r="AD395" s="199"/>
      <c r="AE395" s="199"/>
      <c r="AF395" s="199"/>
      <c r="AG395" s="199"/>
      <c r="AH395" s="199"/>
      <c r="AI395" s="199"/>
      <c r="AJ395" s="199"/>
      <c r="AK395" s="199"/>
      <c r="AL395" s="199"/>
      <c r="AM395" s="199"/>
      <c r="AN395" s="199"/>
    </row>
    <row r="396" spans="1:40" ht="15.75">
      <c r="A396" s="127" t="s">
        <v>25</v>
      </c>
      <c r="B396" s="558"/>
      <c r="C396" s="309"/>
      <c r="D396" s="558"/>
      <c r="E396" s="558"/>
      <c r="F396" s="651"/>
      <c r="G396" s="640"/>
      <c r="H396" s="1007"/>
      <c r="I396" s="1008"/>
      <c r="J396" s="259"/>
      <c r="K396" s="199"/>
      <c r="L396" s="199"/>
      <c r="M396" s="199"/>
      <c r="N396" s="199"/>
      <c r="O396" s="255">
        <v>65</v>
      </c>
      <c r="P396" s="199"/>
      <c r="Q396" s="199"/>
      <c r="R396" s="199"/>
      <c r="S396" s="199"/>
      <c r="T396" s="199"/>
      <c r="U396" s="199"/>
      <c r="V396" s="199"/>
      <c r="W396" s="199"/>
      <c r="X396" s="199"/>
      <c r="Y396" s="199"/>
      <c r="Z396" s="199"/>
      <c r="AA396" s="199"/>
      <c r="AB396" s="199"/>
      <c r="AC396" s="199"/>
      <c r="AD396" s="199"/>
      <c r="AE396" s="199"/>
      <c r="AF396" s="199"/>
      <c r="AG396" s="199"/>
      <c r="AH396" s="199"/>
      <c r="AI396" s="199"/>
      <c r="AJ396" s="199"/>
      <c r="AK396" s="199"/>
      <c r="AL396" s="199"/>
      <c r="AM396" s="199"/>
      <c r="AN396" s="199"/>
    </row>
    <row r="397" spans="1:40" ht="15.75">
      <c r="A397" s="131" t="s">
        <v>26</v>
      </c>
      <c r="B397" s="558">
        <v>0</v>
      </c>
      <c r="C397" s="558">
        <f>B397/30</f>
        <v>0</v>
      </c>
      <c r="D397" s="558"/>
      <c r="E397" s="558"/>
      <c r="F397" s="651"/>
      <c r="G397" s="640"/>
      <c r="H397" s="1007"/>
      <c r="I397" s="1008"/>
      <c r="J397" s="259"/>
      <c r="K397" s="199"/>
      <c r="L397" s="199"/>
      <c r="M397" s="199"/>
      <c r="N397" s="199"/>
      <c r="O397" s="255">
        <v>66</v>
      </c>
      <c r="P397" s="199"/>
      <c r="Q397" s="199"/>
      <c r="R397" s="199"/>
      <c r="S397" s="199"/>
      <c r="T397" s="199"/>
      <c r="U397" s="199"/>
      <c r="V397" s="199"/>
      <c r="W397" s="199"/>
      <c r="X397" s="199"/>
      <c r="Y397" s="199"/>
      <c r="Z397" s="199"/>
      <c r="AA397" s="199"/>
      <c r="AB397" s="199"/>
      <c r="AC397" s="199"/>
      <c r="AD397" s="199"/>
      <c r="AE397" s="199"/>
      <c r="AF397" s="199"/>
      <c r="AG397" s="199"/>
      <c r="AH397" s="199"/>
      <c r="AI397" s="199"/>
      <c r="AJ397" s="199"/>
      <c r="AK397" s="199"/>
      <c r="AL397" s="199"/>
      <c r="AM397" s="199"/>
      <c r="AN397" s="199"/>
    </row>
    <row r="398" spans="1:40" ht="15.75">
      <c r="A398" s="131" t="s">
        <v>126</v>
      </c>
      <c r="B398" s="558">
        <v>0</v>
      </c>
      <c r="C398" s="558">
        <f t="shared" ref="C398:C403" si="84">B398/30</f>
        <v>0</v>
      </c>
      <c r="D398" s="558"/>
      <c r="E398" s="558"/>
      <c r="F398" s="651"/>
      <c r="G398" s="640"/>
      <c r="H398" s="1007"/>
      <c r="I398" s="1008"/>
      <c r="J398" s="259"/>
      <c r="K398" s="199"/>
      <c r="L398" s="199"/>
      <c r="M398" s="199"/>
      <c r="N398" s="199"/>
      <c r="O398" s="255">
        <v>67</v>
      </c>
      <c r="P398" s="199"/>
      <c r="Q398" s="199"/>
      <c r="R398" s="199"/>
      <c r="S398" s="199"/>
      <c r="T398" s="199"/>
      <c r="U398" s="199"/>
      <c r="V398" s="199"/>
      <c r="W398" s="199"/>
      <c r="X398" s="199"/>
      <c r="Y398" s="199"/>
      <c r="Z398" s="199"/>
      <c r="AA398" s="199"/>
      <c r="AB398" s="199"/>
      <c r="AC398" s="199"/>
      <c r="AD398" s="199"/>
      <c r="AE398" s="199"/>
      <c r="AF398" s="199"/>
      <c r="AG398" s="199"/>
      <c r="AH398" s="199"/>
      <c r="AI398" s="199"/>
      <c r="AJ398" s="199"/>
      <c r="AK398" s="199"/>
      <c r="AL398" s="199"/>
      <c r="AM398" s="199"/>
      <c r="AN398" s="199"/>
    </row>
    <row r="399" spans="1:40" ht="15.75">
      <c r="A399" s="131" t="s">
        <v>28</v>
      </c>
      <c r="B399" s="558">
        <v>0</v>
      </c>
      <c r="C399" s="558">
        <f t="shared" si="84"/>
        <v>0</v>
      </c>
      <c r="D399" s="558"/>
      <c r="E399" s="558"/>
      <c r="F399" s="651"/>
      <c r="G399" s="640"/>
      <c r="H399" s="1007"/>
      <c r="I399" s="1008"/>
      <c r="J399" s="259"/>
      <c r="K399" s="199"/>
      <c r="L399" s="199"/>
      <c r="M399" s="199"/>
      <c r="N399" s="199"/>
      <c r="O399" s="255">
        <v>68</v>
      </c>
      <c r="P399" s="199"/>
      <c r="Q399" s="199"/>
      <c r="R399" s="199"/>
      <c r="S399" s="199"/>
      <c r="T399" s="199"/>
      <c r="U399" s="199"/>
      <c r="V399" s="199"/>
      <c r="W399" s="199"/>
      <c r="X399" s="199"/>
      <c r="Y399" s="199"/>
      <c r="Z399" s="199"/>
      <c r="AA399" s="199"/>
      <c r="AB399" s="199"/>
      <c r="AC399" s="199"/>
      <c r="AD399" s="199"/>
      <c r="AE399" s="199"/>
      <c r="AF399" s="199"/>
      <c r="AG399" s="199"/>
      <c r="AH399" s="199"/>
      <c r="AI399" s="199"/>
      <c r="AJ399" s="199"/>
      <c r="AK399" s="199"/>
      <c r="AL399" s="199"/>
      <c r="AM399" s="199"/>
      <c r="AN399" s="199"/>
    </row>
    <row r="400" spans="1:40" ht="15.75">
      <c r="A400" s="131" t="s">
        <v>29</v>
      </c>
      <c r="B400" s="558">
        <v>0</v>
      </c>
      <c r="C400" s="558">
        <f t="shared" si="84"/>
        <v>0</v>
      </c>
      <c r="D400" s="558"/>
      <c r="E400" s="558"/>
      <c r="F400" s="651"/>
      <c r="G400" s="640"/>
      <c r="H400" s="1007"/>
      <c r="I400" s="1008"/>
      <c r="J400" s="259"/>
      <c r="K400" s="199"/>
      <c r="L400" s="199"/>
      <c r="M400" s="199"/>
      <c r="N400" s="199"/>
      <c r="O400" s="255">
        <v>69</v>
      </c>
      <c r="P400" s="199"/>
      <c r="Q400" s="199"/>
      <c r="R400" s="199"/>
      <c r="S400" s="199"/>
      <c r="T400" s="199"/>
      <c r="U400" s="199"/>
      <c r="V400" s="199"/>
      <c r="W400" s="199"/>
      <c r="X400" s="199"/>
      <c r="Y400" s="199"/>
      <c r="Z400" s="199"/>
      <c r="AA400" s="199"/>
      <c r="AB400" s="199"/>
      <c r="AC400" s="199"/>
      <c r="AD400" s="199"/>
      <c r="AE400" s="199"/>
      <c r="AF400" s="199"/>
      <c r="AG400" s="199"/>
      <c r="AH400" s="199"/>
      <c r="AI400" s="199"/>
      <c r="AJ400" s="199"/>
      <c r="AK400" s="199"/>
      <c r="AL400" s="199"/>
      <c r="AM400" s="199"/>
      <c r="AN400" s="199"/>
    </row>
    <row r="401" spans="1:40" ht="15.75">
      <c r="A401" s="131" t="s">
        <v>127</v>
      </c>
      <c r="B401" s="558">
        <v>0</v>
      </c>
      <c r="C401" s="558">
        <f t="shared" si="84"/>
        <v>0</v>
      </c>
      <c r="D401" s="558"/>
      <c r="E401" s="558"/>
      <c r="F401" s="651"/>
      <c r="G401" s="640"/>
      <c r="H401" s="1007"/>
      <c r="I401" s="1008"/>
      <c r="J401" s="259"/>
      <c r="K401" s="199"/>
      <c r="L401" s="199"/>
      <c r="M401" s="199"/>
      <c r="N401" s="199"/>
      <c r="O401" s="255">
        <v>70</v>
      </c>
      <c r="P401" s="199"/>
      <c r="Q401" s="199"/>
      <c r="R401" s="199"/>
      <c r="S401" s="199"/>
      <c r="T401" s="199"/>
      <c r="U401" s="199"/>
      <c r="V401" s="199"/>
      <c r="W401" s="199"/>
      <c r="X401" s="199"/>
      <c r="Y401" s="199"/>
      <c r="Z401" s="199"/>
      <c r="AA401" s="199"/>
      <c r="AB401" s="199"/>
      <c r="AC401" s="199"/>
      <c r="AD401" s="199"/>
      <c r="AE401" s="199"/>
      <c r="AF401" s="199"/>
      <c r="AG401" s="199"/>
      <c r="AH401" s="199"/>
      <c r="AI401" s="199"/>
      <c r="AJ401" s="199"/>
      <c r="AK401" s="199"/>
      <c r="AL401" s="199"/>
      <c r="AM401" s="199"/>
      <c r="AN401" s="199"/>
    </row>
    <row r="402" spans="1:40" ht="15.75">
      <c r="A402" s="131" t="s">
        <v>128</v>
      </c>
      <c r="B402" s="558">
        <v>0</v>
      </c>
      <c r="C402" s="558">
        <f t="shared" si="84"/>
        <v>0</v>
      </c>
      <c r="D402" s="558"/>
      <c r="E402" s="558"/>
      <c r="F402" s="651"/>
      <c r="G402" s="640"/>
      <c r="H402" s="1007"/>
      <c r="I402" s="1008"/>
      <c r="J402" s="259"/>
      <c r="K402" s="199"/>
      <c r="L402" s="199"/>
      <c r="M402" s="199"/>
      <c r="N402" s="199"/>
      <c r="O402" s="255">
        <v>71</v>
      </c>
      <c r="P402" s="199"/>
      <c r="Q402" s="199"/>
      <c r="R402" s="199"/>
      <c r="S402" s="199"/>
      <c r="T402" s="199"/>
      <c r="U402" s="199"/>
      <c r="V402" s="199"/>
      <c r="W402" s="199"/>
      <c r="X402" s="199"/>
      <c r="Y402" s="199"/>
      <c r="Z402" s="199"/>
      <c r="AA402" s="199"/>
      <c r="AB402" s="199"/>
      <c r="AC402" s="199"/>
      <c r="AD402" s="199"/>
      <c r="AE402" s="199"/>
      <c r="AF402" s="199"/>
      <c r="AG402" s="199"/>
      <c r="AH402" s="199"/>
      <c r="AI402" s="199"/>
      <c r="AJ402" s="199"/>
      <c r="AK402" s="199"/>
      <c r="AL402" s="199"/>
      <c r="AM402" s="199"/>
      <c r="AN402" s="199"/>
    </row>
    <row r="403" spans="1:40" ht="15.75">
      <c r="A403" s="131" t="s">
        <v>32</v>
      </c>
      <c r="B403" s="558">
        <v>0</v>
      </c>
      <c r="C403" s="558">
        <f t="shared" si="84"/>
        <v>0</v>
      </c>
      <c r="D403" s="558"/>
      <c r="E403" s="558"/>
      <c r="F403" s="651"/>
      <c r="G403" s="640"/>
      <c r="H403" s="1007"/>
      <c r="I403" s="1008"/>
      <c r="J403" s="259"/>
      <c r="K403" s="199"/>
      <c r="L403" s="199"/>
      <c r="M403" s="199"/>
      <c r="N403" s="199"/>
      <c r="O403" s="255">
        <v>72</v>
      </c>
      <c r="P403" s="199"/>
      <c r="Q403" s="199"/>
      <c r="R403" s="199"/>
      <c r="S403" s="199"/>
      <c r="T403" s="199"/>
      <c r="U403" s="199"/>
      <c r="V403" s="199"/>
      <c r="W403" s="199"/>
      <c r="X403" s="199"/>
      <c r="Y403" s="199"/>
      <c r="Z403" s="199"/>
      <c r="AA403" s="199"/>
      <c r="AB403" s="199"/>
      <c r="AC403" s="199"/>
      <c r="AD403" s="199"/>
      <c r="AE403" s="199"/>
      <c r="AF403" s="199"/>
      <c r="AG403" s="199"/>
      <c r="AH403" s="199"/>
      <c r="AI403" s="199"/>
      <c r="AJ403" s="199"/>
      <c r="AK403" s="199"/>
      <c r="AL403" s="199"/>
      <c r="AM403" s="199"/>
      <c r="AN403" s="199"/>
    </row>
    <row r="404" spans="1:40" ht="15.75">
      <c r="A404" s="127"/>
      <c r="B404" s="568"/>
      <c r="C404" s="564"/>
      <c r="D404" s="564"/>
      <c r="E404" s="564"/>
      <c r="F404" s="652"/>
      <c r="G404" s="653"/>
      <c r="H404" s="1009"/>
      <c r="I404" s="1008"/>
      <c r="J404" s="259"/>
      <c r="K404" s="199"/>
      <c r="L404" s="199"/>
      <c r="M404" s="199"/>
      <c r="N404" s="199"/>
      <c r="O404" s="255">
        <v>73</v>
      </c>
      <c r="P404" s="199"/>
      <c r="Q404" s="199"/>
      <c r="R404" s="199"/>
      <c r="S404" s="199"/>
      <c r="T404" s="199"/>
      <c r="U404" s="199"/>
      <c r="V404" s="199"/>
      <c r="W404" s="199"/>
      <c r="X404" s="199"/>
      <c r="Y404" s="199"/>
      <c r="Z404" s="199"/>
      <c r="AA404" s="199"/>
      <c r="AB404" s="199"/>
      <c r="AC404" s="199"/>
      <c r="AD404" s="199"/>
      <c r="AE404" s="199"/>
      <c r="AF404" s="199"/>
      <c r="AG404" s="199"/>
      <c r="AH404" s="199"/>
      <c r="AI404" s="199"/>
      <c r="AJ404" s="199"/>
      <c r="AK404" s="199"/>
      <c r="AL404" s="199"/>
      <c r="AM404" s="199"/>
      <c r="AN404" s="199"/>
    </row>
    <row r="405" spans="1:40" ht="15.75">
      <c r="A405" s="127" t="s">
        <v>33</v>
      </c>
      <c r="B405" s="309">
        <f>SUM(B397:B403)</f>
        <v>0</v>
      </c>
      <c r="C405" s="641">
        <f>SUM(C397:C403)</f>
        <v>0</v>
      </c>
      <c r="D405" s="309">
        <f>$U$366</f>
        <v>0</v>
      </c>
      <c r="E405" s="309">
        <f>IF($C$449=0,0,+$Q$365*($C$405/$C$449))</f>
        <v>0</v>
      </c>
      <c r="F405" s="642">
        <f>IF($C$449=0,0,+$R$365*($C$405/$C$449))</f>
        <v>0</v>
      </c>
      <c r="G405" s="643">
        <f>IF($C$449=0,0,+$C$405/$C$449)</f>
        <v>0</v>
      </c>
      <c r="H405" s="1009"/>
      <c r="I405" s="1008"/>
      <c r="J405" s="259"/>
      <c r="K405" s="199"/>
      <c r="L405" s="199"/>
      <c r="M405" s="199"/>
      <c r="N405" s="199"/>
      <c r="O405" s="255">
        <v>74</v>
      </c>
      <c r="P405" s="199"/>
      <c r="Q405" s="199"/>
      <c r="R405" s="199"/>
      <c r="S405" s="199"/>
      <c r="T405" s="199"/>
      <c r="U405" s="199"/>
      <c r="V405" s="199"/>
      <c r="W405" s="199"/>
      <c r="X405" s="199"/>
      <c r="Y405" s="199"/>
      <c r="Z405" s="199"/>
      <c r="AA405" s="199"/>
      <c r="AB405" s="199"/>
      <c r="AC405" s="199"/>
      <c r="AD405" s="199"/>
      <c r="AE405" s="199"/>
      <c r="AF405" s="199"/>
      <c r="AG405" s="199"/>
      <c r="AH405" s="199"/>
      <c r="AI405" s="199"/>
      <c r="AJ405" s="199"/>
      <c r="AK405" s="199"/>
      <c r="AL405" s="199"/>
      <c r="AM405" s="199"/>
      <c r="AN405" s="199"/>
    </row>
    <row r="406" spans="1:40" ht="15.75">
      <c r="A406" s="222"/>
      <c r="B406" s="568"/>
      <c r="C406" s="564"/>
      <c r="D406" s="568"/>
      <c r="E406" s="568"/>
      <c r="F406" s="654"/>
      <c r="G406" s="655"/>
      <c r="H406" s="1007"/>
      <c r="I406" s="1008"/>
      <c r="J406" s="259"/>
      <c r="K406" s="199"/>
      <c r="L406" s="199"/>
      <c r="M406" s="199"/>
      <c r="N406" s="199"/>
      <c r="O406" s="255">
        <v>75</v>
      </c>
      <c r="P406" s="199"/>
      <c r="Q406" s="199"/>
      <c r="R406" s="199"/>
      <c r="S406" s="199"/>
      <c r="T406" s="199"/>
      <c r="U406" s="199"/>
      <c r="V406" s="199"/>
      <c r="W406" s="199"/>
      <c r="X406" s="199"/>
      <c r="Y406" s="199"/>
      <c r="Z406" s="199"/>
      <c r="AA406" s="199"/>
      <c r="AB406" s="199"/>
      <c r="AC406" s="199"/>
      <c r="AD406" s="199"/>
      <c r="AE406" s="199"/>
      <c r="AF406" s="199"/>
      <c r="AG406" s="199"/>
      <c r="AH406" s="199"/>
      <c r="AI406" s="199"/>
      <c r="AJ406" s="199"/>
      <c r="AK406" s="199"/>
      <c r="AL406" s="199"/>
      <c r="AM406" s="199"/>
      <c r="AN406" s="199"/>
    </row>
    <row r="407" spans="1:40" ht="15.75">
      <c r="A407" s="127" t="s">
        <v>34</v>
      </c>
      <c r="B407" s="558"/>
      <c r="C407" s="309"/>
      <c r="D407" s="558"/>
      <c r="E407" s="558"/>
      <c r="F407" s="651"/>
      <c r="G407" s="640"/>
      <c r="H407" s="1007"/>
      <c r="I407" s="1008"/>
      <c r="J407" s="259"/>
      <c r="K407" s="199"/>
      <c r="L407" s="199"/>
      <c r="M407" s="199"/>
      <c r="N407" s="199"/>
      <c r="O407" s="255">
        <v>76</v>
      </c>
      <c r="P407" s="199"/>
      <c r="Q407" s="199"/>
      <c r="R407" s="199"/>
      <c r="S407" s="199"/>
      <c r="T407" s="199"/>
      <c r="U407" s="199"/>
      <c r="V407" s="199"/>
      <c r="W407" s="199"/>
      <c r="X407" s="199"/>
      <c r="Y407" s="199"/>
      <c r="Z407" s="199"/>
      <c r="AA407" s="199"/>
      <c r="AB407" s="199"/>
      <c r="AC407" s="199"/>
      <c r="AD407" s="199"/>
      <c r="AE407" s="199"/>
      <c r="AF407" s="199"/>
      <c r="AG407" s="199"/>
      <c r="AH407" s="199"/>
      <c r="AI407" s="199"/>
      <c r="AJ407" s="199"/>
      <c r="AK407" s="199"/>
      <c r="AL407" s="199"/>
      <c r="AM407" s="199"/>
      <c r="AN407" s="199"/>
    </row>
    <row r="408" spans="1:40" ht="15.75">
      <c r="A408" s="131" t="s">
        <v>135</v>
      </c>
      <c r="B408" s="558">
        <v>0</v>
      </c>
      <c r="C408" s="558">
        <f>B408/30</f>
        <v>0</v>
      </c>
      <c r="D408" s="558"/>
      <c r="E408" s="558"/>
      <c r="F408" s="651"/>
      <c r="G408" s="640"/>
      <c r="H408" s="1007"/>
      <c r="I408" s="1008"/>
      <c r="J408" s="259"/>
      <c r="K408" s="199"/>
      <c r="L408" s="199"/>
      <c r="M408" s="199"/>
      <c r="N408" s="199"/>
      <c r="O408" s="255">
        <v>77</v>
      </c>
      <c r="P408" s="199"/>
      <c r="Q408" s="199"/>
      <c r="R408" s="199"/>
      <c r="S408" s="199"/>
      <c r="T408" s="199"/>
      <c r="U408" s="199"/>
      <c r="V408" s="199"/>
      <c r="W408" s="199"/>
      <c r="X408" s="199"/>
      <c r="Y408" s="199"/>
      <c r="Z408" s="199"/>
      <c r="AA408" s="199"/>
      <c r="AB408" s="199"/>
      <c r="AC408" s="199"/>
      <c r="AD408" s="199"/>
      <c r="AE408" s="199"/>
      <c r="AF408" s="199"/>
      <c r="AG408" s="199"/>
      <c r="AH408" s="199"/>
      <c r="AI408" s="199"/>
      <c r="AJ408" s="199"/>
      <c r="AK408" s="199"/>
      <c r="AL408" s="199"/>
      <c r="AM408" s="199"/>
      <c r="AN408" s="199"/>
    </row>
    <row r="409" spans="1:40" ht="15.75">
      <c r="A409" s="131"/>
      <c r="B409" s="558"/>
      <c r="C409" s="558"/>
      <c r="D409" s="558"/>
      <c r="E409" s="558"/>
      <c r="F409" s="651"/>
      <c r="G409" s="640"/>
      <c r="H409" s="1007"/>
      <c r="I409" s="1008"/>
      <c r="J409" s="259"/>
      <c r="K409" s="199"/>
      <c r="L409" s="199"/>
      <c r="M409" s="199"/>
      <c r="N409" s="199"/>
      <c r="O409" s="255">
        <v>78</v>
      </c>
      <c r="P409" s="199"/>
      <c r="Q409" s="199"/>
      <c r="R409" s="199"/>
      <c r="S409" s="199"/>
      <c r="T409" s="199"/>
      <c r="U409" s="199"/>
      <c r="V409" s="199"/>
      <c r="W409" s="199"/>
      <c r="X409" s="199"/>
      <c r="Y409" s="199"/>
      <c r="Z409" s="199"/>
      <c r="AA409" s="199"/>
      <c r="AB409" s="199"/>
      <c r="AC409" s="199"/>
      <c r="AD409" s="199"/>
      <c r="AE409" s="199"/>
      <c r="AF409" s="199"/>
      <c r="AG409" s="199"/>
      <c r="AH409" s="199"/>
      <c r="AI409" s="199"/>
      <c r="AJ409" s="199"/>
      <c r="AK409" s="199"/>
      <c r="AL409" s="199"/>
      <c r="AM409" s="199"/>
      <c r="AN409" s="199"/>
    </row>
    <row r="410" spans="1:40" ht="15.75">
      <c r="A410" s="127" t="s">
        <v>36</v>
      </c>
      <c r="B410" s="309">
        <f>$B$408</f>
        <v>0</v>
      </c>
      <c r="C410" s="641">
        <f>SUM(C407:C409)</f>
        <v>0</v>
      </c>
      <c r="D410" s="309">
        <f>$U$372</f>
        <v>0</v>
      </c>
      <c r="E410" s="309">
        <f>IF($C$449=0,0,+$Q$365*($C$410/$C$449))</f>
        <v>0</v>
      </c>
      <c r="F410" s="642">
        <f>IF($C$449=0,0,+$R$365*($C$410/$C$449))</f>
        <v>0</v>
      </c>
      <c r="G410" s="643">
        <f>IF($C$449=0,0,+$C$410/$C$449)</f>
        <v>0</v>
      </c>
      <c r="H410" s="1009"/>
      <c r="I410" s="1008"/>
      <c r="J410" s="259"/>
      <c r="K410" s="199"/>
      <c r="L410" s="199"/>
      <c r="M410" s="199"/>
      <c r="N410" s="199"/>
      <c r="O410" s="255">
        <v>79</v>
      </c>
      <c r="P410" s="199"/>
      <c r="Q410" s="199"/>
      <c r="R410" s="199"/>
      <c r="S410" s="199"/>
      <c r="T410" s="199"/>
      <c r="U410" s="199"/>
      <c r="V410" s="199"/>
      <c r="W410" s="199"/>
      <c r="X410" s="199"/>
      <c r="Y410" s="199"/>
      <c r="Z410" s="199"/>
      <c r="AA410" s="199"/>
      <c r="AB410" s="199"/>
      <c r="AC410" s="199"/>
      <c r="AD410" s="199"/>
      <c r="AE410" s="199"/>
      <c r="AF410" s="199"/>
      <c r="AG410" s="199"/>
      <c r="AH410" s="199"/>
      <c r="AI410" s="199"/>
      <c r="AJ410" s="199"/>
      <c r="AK410" s="199"/>
      <c r="AL410" s="199"/>
      <c r="AM410" s="199"/>
      <c r="AN410" s="199"/>
    </row>
    <row r="411" spans="1:40" ht="15.75">
      <c r="A411" s="222"/>
      <c r="B411" s="568"/>
      <c r="C411" s="564"/>
      <c r="D411" s="568"/>
      <c r="E411" s="568"/>
      <c r="F411" s="654"/>
      <c r="G411" s="655"/>
      <c r="H411" s="1007"/>
      <c r="I411" s="1008"/>
      <c r="J411" s="259"/>
      <c r="K411" s="199"/>
      <c r="L411" s="199"/>
      <c r="M411" s="199"/>
      <c r="N411" s="199"/>
      <c r="O411" s="255">
        <v>80</v>
      </c>
      <c r="P411" s="199"/>
      <c r="Q411" s="199"/>
      <c r="R411" s="199"/>
      <c r="S411" s="199"/>
      <c r="T411" s="199"/>
      <c r="U411" s="199"/>
      <c r="V411" s="199"/>
      <c r="W411" s="199"/>
      <c r="X411" s="199"/>
      <c r="Y411" s="199"/>
      <c r="Z411" s="199"/>
      <c r="AA411" s="199"/>
      <c r="AB411" s="199"/>
      <c r="AC411" s="199"/>
      <c r="AD411" s="199"/>
      <c r="AE411" s="199"/>
      <c r="AF411" s="199"/>
      <c r="AG411" s="199"/>
      <c r="AH411" s="199"/>
      <c r="AI411" s="199"/>
      <c r="AJ411" s="199"/>
      <c r="AK411" s="199"/>
      <c r="AL411" s="199"/>
      <c r="AM411" s="199"/>
      <c r="AN411" s="199"/>
    </row>
    <row r="412" spans="1:40" ht="15.75">
      <c r="A412" s="127" t="s">
        <v>37</v>
      </c>
      <c r="B412" s="558"/>
      <c r="C412" s="309"/>
      <c r="D412" s="558"/>
      <c r="E412" s="558"/>
      <c r="F412" s="651"/>
      <c r="G412" s="640"/>
      <c r="H412" s="1007"/>
      <c r="I412" s="1008"/>
      <c r="J412" s="259"/>
      <c r="K412" s="199"/>
      <c r="L412" s="199"/>
      <c r="M412" s="199"/>
      <c r="N412" s="199"/>
      <c r="O412" s="255">
        <v>81</v>
      </c>
      <c r="P412" s="199"/>
      <c r="Q412" s="199"/>
      <c r="R412" s="199"/>
      <c r="S412" s="199"/>
      <c r="T412" s="199"/>
      <c r="U412" s="199"/>
      <c r="V412" s="199"/>
      <c r="W412" s="199"/>
      <c r="X412" s="199"/>
      <c r="Y412" s="199"/>
      <c r="Z412" s="199"/>
      <c r="AA412" s="199"/>
      <c r="AB412" s="199"/>
      <c r="AC412" s="199"/>
      <c r="AD412" s="199"/>
      <c r="AE412" s="199"/>
      <c r="AF412" s="199"/>
      <c r="AG412" s="199"/>
      <c r="AH412" s="199"/>
      <c r="AI412" s="199"/>
      <c r="AJ412" s="199"/>
      <c r="AK412" s="199"/>
      <c r="AL412" s="199"/>
      <c r="AM412" s="199"/>
      <c r="AN412" s="199"/>
    </row>
    <row r="413" spans="1:40" ht="15.75">
      <c r="A413" s="131" t="s">
        <v>38</v>
      </c>
      <c r="B413" s="558">
        <v>0</v>
      </c>
      <c r="C413" s="558">
        <f>B413/30</f>
        <v>0</v>
      </c>
      <c r="D413" s="558"/>
      <c r="E413" s="558"/>
      <c r="F413" s="651"/>
      <c r="G413" s="640"/>
      <c r="H413" s="1007"/>
      <c r="I413" s="1008"/>
      <c r="J413" s="259"/>
      <c r="K413" s="199"/>
      <c r="L413" s="199"/>
      <c r="M413" s="199"/>
      <c r="N413" s="199"/>
      <c r="O413" s="255">
        <v>82</v>
      </c>
      <c r="P413" s="199"/>
      <c r="Q413" s="199"/>
      <c r="R413" s="199"/>
      <c r="S413" s="199"/>
      <c r="T413" s="199"/>
      <c r="U413" s="199"/>
      <c r="V413" s="199"/>
      <c r="W413" s="199"/>
      <c r="X413" s="199"/>
      <c r="Y413" s="199"/>
      <c r="Z413" s="199"/>
      <c r="AA413" s="199"/>
      <c r="AB413" s="199"/>
      <c r="AC413" s="199"/>
      <c r="AD413" s="199"/>
      <c r="AE413" s="199"/>
      <c r="AF413" s="199"/>
      <c r="AG413" s="199"/>
      <c r="AH413" s="199"/>
      <c r="AI413" s="199"/>
      <c r="AJ413" s="199"/>
      <c r="AK413" s="199"/>
      <c r="AL413" s="199"/>
      <c r="AM413" s="199"/>
      <c r="AN413" s="199"/>
    </row>
    <row r="414" spans="1:40" ht="15.75">
      <c r="A414" s="131" t="s">
        <v>129</v>
      </c>
      <c r="B414" s="558">
        <v>0</v>
      </c>
      <c r="C414" s="558">
        <f t="shared" ref="C414:C419" si="85">B414/30</f>
        <v>0</v>
      </c>
      <c r="D414" s="558"/>
      <c r="E414" s="558"/>
      <c r="F414" s="651"/>
      <c r="G414" s="640"/>
      <c r="H414" s="1007"/>
      <c r="I414" s="1008"/>
      <c r="J414" s="259"/>
      <c r="K414" s="199"/>
      <c r="L414" s="199"/>
      <c r="M414" s="199"/>
      <c r="N414" s="199"/>
      <c r="O414" s="255">
        <v>83</v>
      </c>
      <c r="P414" s="199"/>
      <c r="Q414" s="199"/>
      <c r="R414" s="199"/>
      <c r="S414" s="199"/>
      <c r="T414" s="199"/>
      <c r="U414" s="199"/>
      <c r="V414" s="199"/>
      <c r="W414" s="199"/>
      <c r="X414" s="199"/>
      <c r="Y414" s="199"/>
      <c r="Z414" s="199"/>
      <c r="AA414" s="199"/>
      <c r="AB414" s="199"/>
      <c r="AC414" s="199"/>
      <c r="AD414" s="199"/>
      <c r="AE414" s="199"/>
      <c r="AF414" s="199"/>
      <c r="AG414" s="199"/>
      <c r="AH414" s="199"/>
      <c r="AI414" s="199"/>
      <c r="AJ414" s="199"/>
      <c r="AK414" s="199"/>
      <c r="AL414" s="199"/>
      <c r="AM414" s="199"/>
      <c r="AN414" s="199"/>
    </row>
    <row r="415" spans="1:40" ht="15.75">
      <c r="A415" s="131" t="s">
        <v>40</v>
      </c>
      <c r="B415" s="558">
        <v>0</v>
      </c>
      <c r="C415" s="558">
        <f t="shared" si="85"/>
        <v>0</v>
      </c>
      <c r="D415" s="558"/>
      <c r="E415" s="558"/>
      <c r="F415" s="651"/>
      <c r="G415" s="640"/>
      <c r="H415" s="1007"/>
      <c r="I415" s="1008"/>
      <c r="J415" s="259"/>
      <c r="K415" s="199"/>
      <c r="L415" s="199"/>
      <c r="M415" s="199"/>
      <c r="N415" s="199"/>
      <c r="O415" s="255">
        <v>84</v>
      </c>
      <c r="P415" s="199"/>
      <c r="Q415" s="199"/>
      <c r="R415" s="199"/>
      <c r="S415" s="199"/>
      <c r="T415" s="199"/>
      <c r="U415" s="199"/>
      <c r="V415" s="199"/>
      <c r="W415" s="199"/>
      <c r="X415" s="199"/>
      <c r="Y415" s="199"/>
      <c r="Z415" s="199"/>
      <c r="AA415" s="199"/>
      <c r="AB415" s="199"/>
      <c r="AC415" s="199"/>
      <c r="AD415" s="199"/>
      <c r="AE415" s="199"/>
      <c r="AF415" s="199"/>
      <c r="AG415" s="199"/>
      <c r="AH415" s="199"/>
      <c r="AI415" s="199"/>
      <c r="AJ415" s="199"/>
      <c r="AK415" s="199"/>
      <c r="AL415" s="199"/>
      <c r="AM415" s="199"/>
      <c r="AN415" s="199"/>
    </row>
    <row r="416" spans="1:40" ht="15.75">
      <c r="A416" s="131" t="s">
        <v>41</v>
      </c>
      <c r="B416" s="558">
        <v>0</v>
      </c>
      <c r="C416" s="558">
        <f t="shared" si="85"/>
        <v>0</v>
      </c>
      <c r="D416" s="558"/>
      <c r="E416" s="558"/>
      <c r="F416" s="651"/>
      <c r="G416" s="640"/>
      <c r="H416" s="1007"/>
      <c r="I416" s="1008"/>
      <c r="J416" s="259"/>
      <c r="K416" s="199"/>
      <c r="L416" s="199"/>
      <c r="M416" s="199"/>
      <c r="N416" s="199"/>
      <c r="O416" s="255">
        <v>85</v>
      </c>
      <c r="P416" s="199"/>
      <c r="Q416" s="199"/>
      <c r="R416" s="199"/>
      <c r="S416" s="199"/>
      <c r="T416" s="199"/>
      <c r="U416" s="199"/>
      <c r="V416" s="199"/>
      <c r="W416" s="199"/>
      <c r="X416" s="199"/>
      <c r="Y416" s="199"/>
      <c r="Z416" s="199"/>
      <c r="AA416" s="199"/>
      <c r="AB416" s="199"/>
      <c r="AC416" s="199"/>
      <c r="AD416" s="199"/>
      <c r="AE416" s="199"/>
      <c r="AF416" s="199"/>
      <c r="AG416" s="199"/>
      <c r="AH416" s="199"/>
      <c r="AI416" s="199"/>
      <c r="AJ416" s="199"/>
      <c r="AK416" s="199"/>
      <c r="AL416" s="199"/>
      <c r="AM416" s="199"/>
      <c r="AN416" s="199"/>
    </row>
    <row r="417" spans="1:40" ht="15.75">
      <c r="A417" s="131" t="s">
        <v>130</v>
      </c>
      <c r="B417" s="558">
        <v>0</v>
      </c>
      <c r="C417" s="558">
        <f t="shared" si="85"/>
        <v>0</v>
      </c>
      <c r="D417" s="558"/>
      <c r="E417" s="558"/>
      <c r="F417" s="651"/>
      <c r="G417" s="640"/>
      <c r="H417" s="1007"/>
      <c r="I417" s="1008"/>
      <c r="J417" s="259"/>
      <c r="K417" s="199"/>
      <c r="L417" s="199"/>
      <c r="M417" s="199"/>
      <c r="N417" s="199"/>
      <c r="O417" s="255">
        <v>86</v>
      </c>
      <c r="P417" s="199"/>
      <c r="Q417" s="199"/>
      <c r="R417" s="199"/>
      <c r="S417" s="199"/>
      <c r="T417" s="199"/>
      <c r="U417" s="199"/>
      <c r="V417" s="199"/>
      <c r="W417" s="199"/>
      <c r="X417" s="199"/>
      <c r="Y417" s="199"/>
      <c r="Z417" s="199"/>
      <c r="AA417" s="199"/>
      <c r="AB417" s="199"/>
      <c r="AC417" s="199"/>
      <c r="AD417" s="199"/>
      <c r="AE417" s="199"/>
      <c r="AF417" s="199"/>
      <c r="AG417" s="199"/>
      <c r="AH417" s="199"/>
      <c r="AI417" s="199"/>
      <c r="AJ417" s="199"/>
      <c r="AK417" s="199"/>
      <c r="AL417" s="199"/>
      <c r="AM417" s="199"/>
      <c r="AN417" s="199"/>
    </row>
    <row r="418" spans="1:40" ht="15.75">
      <c r="A418" s="131" t="s">
        <v>131</v>
      </c>
      <c r="B418" s="558">
        <v>0</v>
      </c>
      <c r="C418" s="558">
        <f t="shared" si="85"/>
        <v>0</v>
      </c>
      <c r="D418" s="558"/>
      <c r="E418" s="558"/>
      <c r="F418" s="651"/>
      <c r="G418" s="640"/>
      <c r="H418" s="1007"/>
      <c r="I418" s="1008"/>
      <c r="J418" s="259"/>
      <c r="K418" s="199"/>
      <c r="L418" s="199"/>
      <c r="M418" s="199"/>
      <c r="N418" s="199"/>
      <c r="O418" s="255">
        <v>87</v>
      </c>
      <c r="P418" s="199"/>
      <c r="Q418" s="199"/>
      <c r="R418" s="199"/>
      <c r="S418" s="199"/>
      <c r="T418" s="199"/>
      <c r="U418" s="199"/>
      <c r="V418" s="199"/>
      <c r="W418" s="199"/>
      <c r="X418" s="199"/>
      <c r="Y418" s="199"/>
      <c r="Z418" s="199"/>
      <c r="AA418" s="199"/>
      <c r="AB418" s="199"/>
      <c r="AC418" s="199"/>
      <c r="AD418" s="199"/>
      <c r="AE418" s="199"/>
      <c r="AF418" s="199"/>
      <c r="AG418" s="199"/>
      <c r="AH418" s="199"/>
      <c r="AI418" s="199"/>
      <c r="AJ418" s="199"/>
      <c r="AK418" s="199"/>
      <c r="AL418" s="199"/>
      <c r="AM418" s="199"/>
      <c r="AN418" s="199"/>
    </row>
    <row r="419" spans="1:40" ht="15.75">
      <c r="A419" s="131" t="s">
        <v>44</v>
      </c>
      <c r="B419" s="558">
        <v>0</v>
      </c>
      <c r="C419" s="558">
        <f t="shared" si="85"/>
        <v>0</v>
      </c>
      <c r="D419" s="558"/>
      <c r="E419" s="558"/>
      <c r="F419" s="651"/>
      <c r="G419" s="640"/>
      <c r="H419" s="1007"/>
      <c r="I419" s="1008"/>
      <c r="J419" s="259"/>
      <c r="K419" s="199"/>
      <c r="L419" s="199"/>
      <c r="M419" s="199"/>
      <c r="N419" s="199"/>
      <c r="O419" s="255">
        <v>88</v>
      </c>
      <c r="P419" s="199"/>
      <c r="Q419" s="199"/>
      <c r="R419" s="199"/>
      <c r="S419" s="199"/>
      <c r="T419" s="199"/>
      <c r="U419" s="199"/>
      <c r="V419" s="199"/>
      <c r="W419" s="199"/>
      <c r="X419" s="199"/>
      <c r="Y419" s="199"/>
      <c r="Z419" s="199"/>
      <c r="AA419" s="199"/>
      <c r="AB419" s="199"/>
      <c r="AC419" s="199"/>
      <c r="AD419" s="199"/>
      <c r="AE419" s="199"/>
      <c r="AF419" s="199"/>
      <c r="AG419" s="199"/>
      <c r="AH419" s="199"/>
      <c r="AI419" s="199"/>
      <c r="AJ419" s="199"/>
      <c r="AK419" s="199"/>
      <c r="AL419" s="199"/>
      <c r="AM419" s="199"/>
      <c r="AN419" s="199"/>
    </row>
    <row r="420" spans="1:40" ht="15.75">
      <c r="A420" s="127"/>
      <c r="B420" s="568"/>
      <c r="C420" s="564"/>
      <c r="D420" s="558"/>
      <c r="E420" s="309"/>
      <c r="F420" s="642"/>
      <c r="G420" s="643"/>
      <c r="H420" s="1009"/>
      <c r="I420" s="1008"/>
      <c r="J420" s="259"/>
      <c r="K420" s="199"/>
      <c r="L420" s="199"/>
      <c r="M420" s="199"/>
      <c r="N420" s="199"/>
      <c r="O420" s="255">
        <v>89</v>
      </c>
      <c r="P420" s="199"/>
      <c r="Q420" s="199"/>
      <c r="R420" s="199"/>
      <c r="S420" s="199"/>
      <c r="T420" s="199"/>
      <c r="U420" s="199"/>
      <c r="V420" s="199"/>
      <c r="W420" s="199"/>
      <c r="X420" s="199"/>
      <c r="Y420" s="199"/>
      <c r="Z420" s="199"/>
      <c r="AA420" s="199"/>
      <c r="AB420" s="199"/>
      <c r="AC420" s="199"/>
      <c r="AD420" s="199"/>
      <c r="AE420" s="199"/>
      <c r="AF420" s="199"/>
      <c r="AG420" s="199"/>
      <c r="AH420" s="199"/>
      <c r="AI420" s="199"/>
      <c r="AJ420" s="199"/>
      <c r="AK420" s="199"/>
      <c r="AL420" s="199"/>
      <c r="AM420" s="199"/>
      <c r="AN420" s="199"/>
    </row>
    <row r="421" spans="1:40" ht="15.75">
      <c r="A421" s="127" t="s">
        <v>45</v>
      </c>
      <c r="B421" s="309">
        <f>SUM(B413:B419)</f>
        <v>0</v>
      </c>
      <c r="C421" s="641">
        <f>SUM(C413:C419)</f>
        <v>0</v>
      </c>
      <c r="D421" s="309">
        <f>$U$367</f>
        <v>0</v>
      </c>
      <c r="E421" s="309">
        <f>IF($C$449=0,0,+$Q$365*($C$421/$C$449))</f>
        <v>0</v>
      </c>
      <c r="F421" s="642">
        <f>IF($C$449=0,0,+$R$365*($C$421/$C$449))</f>
        <v>0</v>
      </c>
      <c r="G421" s="643">
        <f>IF($C$449=0,0,+$C$421/$C$449)</f>
        <v>0</v>
      </c>
      <c r="H421" s="1009"/>
      <c r="I421" s="1008"/>
      <c r="J421" s="259"/>
      <c r="K421" s="86"/>
      <c r="L421" s="86"/>
      <c r="M421" s="86"/>
      <c r="N421" s="199"/>
      <c r="O421" s="255">
        <v>90</v>
      </c>
      <c r="P421" s="199"/>
      <c r="Q421" s="199"/>
      <c r="R421" s="199"/>
      <c r="V421" s="255"/>
      <c r="W421" s="255"/>
      <c r="X421" s="199"/>
      <c r="Y421" s="199"/>
      <c r="Z421" s="199"/>
      <c r="AA421" s="199"/>
      <c r="AB421" s="199"/>
      <c r="AC421" s="199"/>
      <c r="AD421" s="199"/>
      <c r="AE421" s="199"/>
      <c r="AF421" s="199"/>
      <c r="AG421" s="199"/>
      <c r="AH421" s="199"/>
      <c r="AI421" s="199"/>
      <c r="AJ421" s="199"/>
      <c r="AK421" s="199"/>
      <c r="AL421" s="199"/>
      <c r="AM421" s="199"/>
      <c r="AN421" s="199"/>
    </row>
    <row r="422" spans="1:40" s="86" customFormat="1" ht="15.75">
      <c r="A422" s="222"/>
      <c r="B422" s="568"/>
      <c r="C422" s="564"/>
      <c r="D422" s="568"/>
      <c r="E422" s="568"/>
      <c r="F422" s="654"/>
      <c r="G422" s="655"/>
      <c r="H422" s="1007"/>
      <c r="I422" s="290"/>
      <c r="K422" s="199"/>
      <c r="L422" s="199"/>
      <c r="M422" s="199"/>
      <c r="O422" s="255">
        <v>91</v>
      </c>
      <c r="V422" s="199"/>
      <c r="W422" s="199"/>
      <c r="X422" s="255"/>
      <c r="Y422" s="255"/>
      <c r="Z422" s="255"/>
      <c r="AA422" s="255"/>
      <c r="AB422" s="255"/>
      <c r="AC422" s="255"/>
      <c r="AD422" s="255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</row>
    <row r="423" spans="1:40" ht="15.75">
      <c r="A423" s="127" t="s">
        <v>46</v>
      </c>
      <c r="B423" s="558"/>
      <c r="C423" s="309"/>
      <c r="D423" s="558"/>
      <c r="E423" s="558"/>
      <c r="F423" s="651"/>
      <c r="G423" s="640"/>
      <c r="H423" s="1007"/>
      <c r="I423" s="290"/>
      <c r="J423" s="199"/>
      <c r="K423" s="255"/>
      <c r="L423" s="255"/>
      <c r="M423" s="255"/>
      <c r="N423" s="199"/>
      <c r="O423" s="255">
        <v>92</v>
      </c>
      <c r="P423" s="199"/>
      <c r="Q423" s="199"/>
      <c r="R423" s="199"/>
      <c r="S423" s="199"/>
      <c r="T423" s="199"/>
      <c r="U423" s="199"/>
      <c r="V423" s="199"/>
      <c r="W423" s="199"/>
      <c r="X423" s="199"/>
      <c r="Y423" s="199"/>
      <c r="Z423" s="199"/>
      <c r="AA423" s="199"/>
      <c r="AB423" s="199"/>
      <c r="AC423" s="199"/>
      <c r="AD423" s="199"/>
      <c r="AE423" s="199"/>
      <c r="AF423" s="199"/>
      <c r="AG423" s="199"/>
      <c r="AH423" s="199"/>
      <c r="AI423" s="199"/>
      <c r="AJ423" s="199"/>
      <c r="AK423" s="199"/>
      <c r="AL423" s="199"/>
      <c r="AM423" s="199"/>
      <c r="AN423" s="199"/>
    </row>
    <row r="424" spans="1:40" ht="15.75">
      <c r="A424" s="127"/>
      <c r="B424" s="558"/>
      <c r="C424" s="309" t="s">
        <v>141</v>
      </c>
      <c r="D424" s="309" t="s">
        <v>141</v>
      </c>
      <c r="E424" s="309" t="s">
        <v>141</v>
      </c>
      <c r="F424" s="642" t="s">
        <v>141</v>
      </c>
      <c r="G424" s="643"/>
      <c r="H424" s="1009"/>
      <c r="I424" s="290"/>
      <c r="J424" s="255"/>
      <c r="K424" s="199"/>
      <c r="L424" s="199"/>
      <c r="M424" s="199"/>
      <c r="N424" s="255"/>
      <c r="O424" s="255">
        <v>93</v>
      </c>
      <c r="P424" s="199"/>
      <c r="Q424" s="199"/>
      <c r="R424" s="199"/>
      <c r="S424" s="199"/>
      <c r="T424" s="199"/>
      <c r="U424" s="199"/>
      <c r="V424" s="199"/>
      <c r="W424" s="199"/>
      <c r="X424" s="199"/>
      <c r="Y424" s="199"/>
      <c r="Z424" s="199"/>
      <c r="AA424" s="199"/>
      <c r="AB424" s="199"/>
      <c r="AC424" s="199"/>
      <c r="AD424" s="199"/>
      <c r="AE424" s="199"/>
      <c r="AF424" s="199"/>
      <c r="AG424" s="199"/>
      <c r="AH424" s="199"/>
      <c r="AI424" s="199"/>
      <c r="AJ424" s="199"/>
      <c r="AK424" s="199"/>
      <c r="AL424" s="199"/>
      <c r="AM424" s="199"/>
      <c r="AN424" s="199"/>
    </row>
    <row r="425" spans="1:40" ht="15.75">
      <c r="A425" s="127" t="s">
        <v>48</v>
      </c>
      <c r="B425" s="558">
        <v>0</v>
      </c>
      <c r="C425" s="641">
        <f>B425/30</f>
        <v>0</v>
      </c>
      <c r="D425" s="309">
        <f>$U$368</f>
        <v>0</v>
      </c>
      <c r="E425" s="309">
        <f>IF($C$449=0,0,+$Q$365*($C$425/$C$449))</f>
        <v>0</v>
      </c>
      <c r="F425" s="642">
        <f>IF($C$449=0,0,+$R$365*($C$425/$C$449))</f>
        <v>0</v>
      </c>
      <c r="G425" s="643">
        <f>IF($C$449=0,0,+$C$425/$C$449)</f>
        <v>0</v>
      </c>
      <c r="H425" s="1009"/>
      <c r="I425" s="1008"/>
      <c r="J425" s="199"/>
      <c r="K425" s="199"/>
      <c r="L425" s="199"/>
      <c r="M425" s="199"/>
      <c r="N425" s="199"/>
      <c r="O425" s="255">
        <v>94</v>
      </c>
      <c r="P425" s="199"/>
      <c r="Q425" s="199"/>
      <c r="R425" s="199"/>
      <c r="S425" s="199"/>
      <c r="T425" s="199"/>
      <c r="U425" s="199"/>
      <c r="V425" s="199"/>
      <c r="W425" s="199"/>
      <c r="X425" s="199"/>
      <c r="Y425" s="199"/>
      <c r="Z425" s="199"/>
      <c r="AA425" s="199"/>
      <c r="AB425" s="199"/>
      <c r="AC425" s="199"/>
      <c r="AD425" s="199"/>
      <c r="AE425" s="199"/>
      <c r="AF425" s="199"/>
      <c r="AG425" s="199"/>
      <c r="AH425" s="199"/>
      <c r="AI425" s="199"/>
      <c r="AJ425" s="199"/>
      <c r="AK425" s="199"/>
      <c r="AL425" s="199"/>
      <c r="AM425" s="199"/>
      <c r="AN425" s="199"/>
    </row>
    <row r="426" spans="1:40" ht="15.75">
      <c r="A426" s="222"/>
      <c r="B426" s="568"/>
      <c r="C426" s="564"/>
      <c r="D426" s="568"/>
      <c r="E426" s="568"/>
      <c r="F426" s="654"/>
      <c r="G426" s="655"/>
      <c r="H426" s="1007"/>
      <c r="I426" s="290"/>
      <c r="J426" s="199"/>
      <c r="K426" s="199"/>
      <c r="L426" s="199"/>
      <c r="M426" s="199"/>
      <c r="N426" s="199"/>
      <c r="O426" s="255">
        <v>95</v>
      </c>
      <c r="P426" s="199"/>
      <c r="Q426" s="199"/>
      <c r="R426" s="199"/>
      <c r="S426" s="199"/>
      <c r="T426" s="199"/>
      <c r="U426" s="199"/>
      <c r="V426" s="199"/>
      <c r="W426" s="199"/>
      <c r="X426" s="199"/>
      <c r="Y426" s="199"/>
      <c r="Z426" s="199"/>
      <c r="AA426" s="199"/>
      <c r="AB426" s="199"/>
      <c r="AC426" s="199"/>
      <c r="AD426" s="199"/>
      <c r="AE426" s="199"/>
      <c r="AF426" s="199"/>
      <c r="AG426" s="199"/>
      <c r="AH426" s="199"/>
      <c r="AI426" s="199"/>
      <c r="AJ426" s="199"/>
      <c r="AK426" s="199"/>
      <c r="AL426" s="199"/>
      <c r="AM426" s="199"/>
      <c r="AN426" s="199"/>
    </row>
    <row r="427" spans="1:40" ht="15.75">
      <c r="A427" s="127" t="s">
        <v>49</v>
      </c>
      <c r="B427" s="558"/>
      <c r="C427" s="309"/>
      <c r="D427" s="558"/>
      <c r="E427" s="558"/>
      <c r="F427" s="651"/>
      <c r="G427" s="640"/>
      <c r="H427" s="1007"/>
      <c r="I427" s="290"/>
      <c r="J427" s="199"/>
      <c r="N427" s="199"/>
      <c r="O427" s="255">
        <v>96</v>
      </c>
      <c r="P427" s="199"/>
      <c r="Q427" s="199"/>
      <c r="R427" s="199"/>
      <c r="X427" s="199"/>
      <c r="Y427" s="199"/>
      <c r="Z427" s="199"/>
      <c r="AA427" s="199"/>
      <c r="AB427" s="199"/>
      <c r="AC427" s="199"/>
      <c r="AD427" s="199"/>
      <c r="AE427" s="199"/>
      <c r="AF427" s="199"/>
      <c r="AG427" s="199"/>
      <c r="AH427" s="199"/>
      <c r="AI427" s="199"/>
      <c r="AJ427" s="199"/>
      <c r="AK427" s="199"/>
      <c r="AL427" s="199"/>
      <c r="AM427" s="199"/>
      <c r="AN427" s="199"/>
    </row>
    <row r="428" spans="1:40">
      <c r="A428" s="131" t="s">
        <v>50</v>
      </c>
      <c r="B428" s="558">
        <v>0</v>
      </c>
      <c r="C428" s="558">
        <f>B428/30</f>
        <v>0</v>
      </c>
      <c r="D428" s="558"/>
      <c r="E428" s="558"/>
      <c r="F428" s="651"/>
      <c r="G428" s="640"/>
      <c r="H428" s="1007"/>
      <c r="I428" s="290"/>
      <c r="O428" s="255">
        <v>97</v>
      </c>
    </row>
    <row r="429" spans="1:40">
      <c r="A429" s="131" t="s">
        <v>51</v>
      </c>
      <c r="B429" s="574">
        <v>0</v>
      </c>
      <c r="C429" s="574">
        <f>B429/30</f>
        <v>0</v>
      </c>
      <c r="D429" s="558"/>
      <c r="E429" s="558"/>
      <c r="F429" s="651"/>
      <c r="G429" s="640"/>
      <c r="H429" s="1007"/>
      <c r="I429" s="290"/>
      <c r="O429" s="255">
        <v>98</v>
      </c>
    </row>
    <row r="430" spans="1:40">
      <c r="A430" s="131"/>
      <c r="B430" s="558"/>
      <c r="C430" s="558"/>
      <c r="D430" s="568"/>
      <c r="E430" s="568"/>
      <c r="F430" s="654"/>
      <c r="G430" s="655"/>
      <c r="H430" s="1007"/>
      <c r="I430" s="290"/>
      <c r="O430" s="255">
        <v>99</v>
      </c>
    </row>
    <row r="431" spans="1:40" ht="15.75">
      <c r="A431" s="127" t="s">
        <v>52</v>
      </c>
      <c r="B431" s="309">
        <f>SUM(B428:B429)</f>
        <v>0</v>
      </c>
      <c r="C431" s="641">
        <f>SUM(C428:C429)</f>
        <v>0</v>
      </c>
      <c r="D431" s="309">
        <f>$U$371</f>
        <v>0</v>
      </c>
      <c r="E431" s="309">
        <f>IF($C$449=0,0,+$Q$365*($C$431/$C$449))</f>
        <v>0</v>
      </c>
      <c r="F431" s="642">
        <f>IF($C$449=0,0,+$R$365*($C$431/$C$449))</f>
        <v>0</v>
      </c>
      <c r="G431" s="643">
        <f>IF($C$449=0,0,+$C$431/$C$449)</f>
        <v>0</v>
      </c>
      <c r="H431" s="1009"/>
      <c r="I431" s="1008"/>
      <c r="O431" s="255">
        <v>100</v>
      </c>
    </row>
    <row r="432" spans="1:40" ht="15.75">
      <c r="A432" s="222"/>
      <c r="B432" s="568"/>
      <c r="C432" s="564"/>
      <c r="D432" s="568"/>
      <c r="E432" s="568"/>
      <c r="F432" s="654"/>
      <c r="G432" s="655"/>
      <c r="H432" s="1007"/>
      <c r="I432" s="290"/>
      <c r="O432" s="255">
        <v>101</v>
      </c>
    </row>
    <row r="433" spans="1:15" ht="15.75">
      <c r="A433" s="127" t="s">
        <v>53</v>
      </c>
      <c r="B433" s="558"/>
      <c r="C433" s="309"/>
      <c r="D433" s="558"/>
      <c r="E433" s="558"/>
      <c r="F433" s="651"/>
      <c r="G433" s="640"/>
      <c r="H433" s="1007"/>
      <c r="I433" s="290"/>
      <c r="O433" s="255">
        <v>102</v>
      </c>
    </row>
    <row r="434" spans="1:15">
      <c r="A434" s="131" t="s">
        <v>592</v>
      </c>
      <c r="B434" s="558">
        <v>0</v>
      </c>
      <c r="C434" s="558">
        <f>B434/30</f>
        <v>0</v>
      </c>
      <c r="D434" s="558"/>
      <c r="E434" s="558"/>
      <c r="F434" s="651"/>
      <c r="G434" s="640"/>
      <c r="H434" s="1007"/>
      <c r="I434" s="290"/>
      <c r="O434" s="255">
        <v>103</v>
      </c>
    </row>
    <row r="435" spans="1:15">
      <c r="A435" s="131" t="s">
        <v>55</v>
      </c>
      <c r="B435" s="558">
        <v>0</v>
      </c>
      <c r="C435" s="558">
        <f>B435/30</f>
        <v>0</v>
      </c>
      <c r="D435" s="558"/>
      <c r="E435" s="558"/>
      <c r="F435" s="651"/>
      <c r="G435" s="640"/>
      <c r="H435" s="1007"/>
      <c r="I435" s="290"/>
      <c r="O435" s="255">
        <v>104</v>
      </c>
    </row>
    <row r="436" spans="1:15">
      <c r="A436" s="294" t="s">
        <v>593</v>
      </c>
      <c r="B436" s="558">
        <v>0</v>
      </c>
      <c r="C436" s="558">
        <f>B436/30</f>
        <v>0</v>
      </c>
      <c r="D436" s="558"/>
      <c r="E436" s="558"/>
      <c r="F436" s="651"/>
      <c r="G436" s="640"/>
      <c r="H436" s="1007"/>
      <c r="I436" s="290"/>
      <c r="O436" s="255">
        <v>105</v>
      </c>
    </row>
    <row r="437" spans="1:15">
      <c r="A437" s="131" t="s">
        <v>273</v>
      </c>
      <c r="B437" s="558">
        <v>0</v>
      </c>
      <c r="C437" s="558">
        <f>B437/30</f>
        <v>0</v>
      </c>
      <c r="D437" s="558"/>
      <c r="E437" s="558"/>
      <c r="F437" s="651"/>
      <c r="G437" s="640"/>
      <c r="H437" s="1007"/>
      <c r="I437" s="290"/>
      <c r="O437" s="255">
        <v>106</v>
      </c>
    </row>
    <row r="438" spans="1:15" ht="15.75">
      <c r="A438" s="127"/>
      <c r="B438" s="568"/>
      <c r="C438" s="564" t="s">
        <v>141</v>
      </c>
      <c r="D438" s="564" t="s">
        <v>141</v>
      </c>
      <c r="E438" s="564" t="s">
        <v>141</v>
      </c>
      <c r="F438" s="652" t="s">
        <v>141</v>
      </c>
      <c r="G438" s="653"/>
      <c r="H438" s="1009"/>
      <c r="I438" s="290"/>
      <c r="O438" s="255">
        <v>107</v>
      </c>
    </row>
    <row r="439" spans="1:15" ht="15.75">
      <c r="A439" s="872" t="s">
        <v>57</v>
      </c>
      <c r="B439" s="879">
        <f>SUM(B434:B437)</f>
        <v>0</v>
      </c>
      <c r="C439" s="880">
        <f>SUM(C434:C437)</f>
        <v>0</v>
      </c>
      <c r="D439" s="879">
        <f>$U$369</f>
        <v>0</v>
      </c>
      <c r="E439" s="879">
        <f>IF($C$449=0,0,+$Q$365*($C$439/$C$449))</f>
        <v>0</v>
      </c>
      <c r="F439" s="881">
        <f>IF($C$449=0,0,+$R$365*($C$439/$C$449))</f>
        <v>0</v>
      </c>
      <c r="G439" s="882">
        <f>IF($C$449=0,0,+$C$439/$C$449)</f>
        <v>0</v>
      </c>
      <c r="H439" s="1009"/>
      <c r="I439" s="1008"/>
      <c r="O439" s="255">
        <v>108</v>
      </c>
    </row>
    <row r="440" spans="1:15" ht="15.75">
      <c r="A440" s="127"/>
      <c r="B440" s="558"/>
      <c r="C440" s="309"/>
      <c r="D440" s="558"/>
      <c r="E440" s="558"/>
      <c r="F440" s="651"/>
      <c r="G440" s="640"/>
      <c r="H440" s="1007"/>
      <c r="I440" s="290"/>
      <c r="O440" s="255">
        <v>109</v>
      </c>
    </row>
    <row r="441" spans="1:15" ht="15.75">
      <c r="A441" s="127" t="s">
        <v>58</v>
      </c>
      <c r="B441" s="558"/>
      <c r="C441" s="309"/>
      <c r="D441" s="558"/>
      <c r="E441" s="558"/>
      <c r="F441" s="651"/>
      <c r="G441" s="640"/>
      <c r="H441" s="1007"/>
      <c r="I441" s="290"/>
      <c r="O441" s="255">
        <v>110</v>
      </c>
    </row>
    <row r="442" spans="1:15">
      <c r="A442" s="131" t="s">
        <v>59</v>
      </c>
      <c r="B442" s="558">
        <v>0</v>
      </c>
      <c r="C442" s="558">
        <f>B442/30</f>
        <v>0</v>
      </c>
      <c r="D442" s="558"/>
      <c r="E442" s="558"/>
      <c r="F442" s="651"/>
      <c r="G442" s="640"/>
      <c r="H442" s="1007"/>
      <c r="I442" s="290"/>
      <c r="O442" s="255">
        <v>111</v>
      </c>
    </row>
    <row r="443" spans="1:15">
      <c r="A443" s="131" t="s">
        <v>60</v>
      </c>
      <c r="B443" s="558">
        <v>0</v>
      </c>
      <c r="C443" s="558">
        <f>B443/30</f>
        <v>0</v>
      </c>
      <c r="D443" s="558"/>
      <c r="E443" s="558"/>
      <c r="F443" s="651"/>
      <c r="G443" s="640"/>
      <c r="H443" s="1007"/>
      <c r="I443" s="290"/>
      <c r="O443" s="255">
        <v>112</v>
      </c>
    </row>
    <row r="444" spans="1:15">
      <c r="A444" s="131" t="s">
        <v>61</v>
      </c>
      <c r="B444" s="558">
        <v>0</v>
      </c>
      <c r="C444" s="558">
        <f>B444/30</f>
        <v>0</v>
      </c>
      <c r="D444" s="558"/>
      <c r="E444" s="558"/>
      <c r="F444" s="651"/>
      <c r="G444" s="640"/>
      <c r="H444" s="1007"/>
      <c r="I444" s="290"/>
      <c r="O444" s="255">
        <v>113</v>
      </c>
    </row>
    <row r="445" spans="1:15">
      <c r="A445" s="131" t="s">
        <v>62</v>
      </c>
      <c r="B445" s="558">
        <v>0</v>
      </c>
      <c r="C445" s="558">
        <f>B445/30</f>
        <v>0</v>
      </c>
      <c r="D445" s="558"/>
      <c r="E445" s="558"/>
      <c r="F445" s="651"/>
      <c r="G445" s="640"/>
      <c r="H445" s="1007"/>
      <c r="I445" s="290"/>
      <c r="O445" s="255">
        <v>114</v>
      </c>
    </row>
    <row r="446" spans="1:15" ht="15.75">
      <c r="A446" s="127"/>
      <c r="B446" s="567"/>
      <c r="C446" s="564" t="s">
        <v>141</v>
      </c>
      <c r="D446" s="564" t="s">
        <v>141</v>
      </c>
      <c r="E446" s="564" t="s">
        <v>141</v>
      </c>
      <c r="F446" s="652" t="s">
        <v>141</v>
      </c>
      <c r="G446" s="653"/>
      <c r="H446" s="1009"/>
      <c r="I446" s="290"/>
      <c r="O446" s="255">
        <v>115</v>
      </c>
    </row>
    <row r="447" spans="1:15" ht="15.75">
      <c r="A447" s="878" t="s">
        <v>63</v>
      </c>
      <c r="B447" s="564">
        <f>SUM(B442:B445)</f>
        <v>0</v>
      </c>
      <c r="C447" s="656">
        <f>SUM(C442:C445)</f>
        <v>0</v>
      </c>
      <c r="D447" s="564">
        <f>$U$370</f>
        <v>0</v>
      </c>
      <c r="E447" s="564">
        <f>IF($C$449=0,0,+$Q$365*($C$447/$C$449))</f>
        <v>0</v>
      </c>
      <c r="F447" s="652">
        <f>IF($C$449=0,0,+$R$365*($C$447/$C$449))</f>
        <v>0</v>
      </c>
      <c r="G447" s="653">
        <f>IF($C$449=0,0,+$C$447/$C$449)</f>
        <v>0</v>
      </c>
      <c r="H447" s="1009"/>
      <c r="I447" s="1008"/>
      <c r="O447" s="255">
        <v>116</v>
      </c>
    </row>
    <row r="448" spans="1:15" ht="15.75">
      <c r="A448" s="127"/>
      <c r="B448" s="564" t="s">
        <v>141</v>
      </c>
      <c r="C448" s="564"/>
      <c r="D448" s="564"/>
      <c r="E448" s="657"/>
      <c r="F448" s="657"/>
      <c r="G448" s="657"/>
      <c r="H448" s="258"/>
      <c r="I448" s="1008"/>
      <c r="O448" s="255">
        <v>117</v>
      </c>
    </row>
    <row r="449" spans="1:21" ht="16.5" thickBot="1">
      <c r="A449" s="127" t="s">
        <v>136</v>
      </c>
      <c r="B449" s="581">
        <f>$B$365+$B$394+$B$405+$B$410+$B$421+$B$425+$B$431+$B$439+$B$447</f>
        <v>0</v>
      </c>
      <c r="C449" s="658">
        <f>$C$365+$C$394+$C$405+$C$410+$C$421+$C$425+$C$431+$C$439+$C$447</f>
        <v>0</v>
      </c>
      <c r="D449" s="581">
        <f>$D$365+$D$394+$D$405+$D$410+$D$421+$D$425+$D$431+$D$439+$D$447</f>
        <v>0</v>
      </c>
      <c r="E449" s="581">
        <f>$E$365+$E$394+$E$405+$E$410+$E$421+$E$425+$E$431+$E$439+$E$447</f>
        <v>0</v>
      </c>
      <c r="F449" s="659">
        <f>F365+$F$394+$F$405+$F$410+$F$421+$F$425+$F$431+$F$439+$F$447</f>
        <v>0</v>
      </c>
      <c r="G449" s="660">
        <f>$G$365+$G$394+$G$405+$G$410+$G$421+$G$425+$G$431+$G$439+$G$447</f>
        <v>0</v>
      </c>
      <c r="H449" s="1011"/>
      <c r="I449" s="1008"/>
      <c r="O449" s="255">
        <v>118</v>
      </c>
    </row>
    <row r="450" spans="1:21" ht="15.75" thickTop="1">
      <c r="A450" s="254" t="s">
        <v>67</v>
      </c>
      <c r="B450" s="255" t="s">
        <v>142</v>
      </c>
      <c r="C450" s="255" t="s">
        <v>152</v>
      </c>
      <c r="D450" s="255" t="s">
        <v>160</v>
      </c>
      <c r="E450" s="255" t="s">
        <v>168</v>
      </c>
      <c r="F450" s="255" t="s">
        <v>175</v>
      </c>
      <c r="G450" s="255" t="s">
        <v>178</v>
      </c>
      <c r="H450" s="255" t="s">
        <v>183</v>
      </c>
      <c r="I450" s="255" t="s">
        <v>186</v>
      </c>
      <c r="J450" s="255" t="s">
        <v>190</v>
      </c>
      <c r="K450" s="255" t="s">
        <v>193</v>
      </c>
      <c r="L450" s="255" t="s">
        <v>210</v>
      </c>
      <c r="M450" s="255" t="s">
        <v>220</v>
      </c>
      <c r="N450" s="255" t="s">
        <v>224</v>
      </c>
      <c r="O450" s="255" t="s">
        <v>230</v>
      </c>
      <c r="P450" s="255" t="s">
        <v>234</v>
      </c>
      <c r="Q450" s="255" t="s">
        <v>238</v>
      </c>
      <c r="R450" s="255" t="s">
        <v>239</v>
      </c>
      <c r="S450" s="255" t="s">
        <v>240</v>
      </c>
      <c r="T450" s="255" t="s">
        <v>241</v>
      </c>
      <c r="U450" s="255" t="s">
        <v>252</v>
      </c>
    </row>
    <row r="451" spans="1:21" ht="15.75">
      <c r="A451" s="214"/>
      <c r="B451" s="255"/>
      <c r="C451" s="255"/>
      <c r="D451" s="255"/>
      <c r="E451" s="255" t="s">
        <v>141</v>
      </c>
      <c r="F451" s="255"/>
      <c r="G451" s="255"/>
      <c r="H451" s="255"/>
      <c r="I451" s="255"/>
    </row>
    <row r="452" spans="1:21" ht="15.75">
      <c r="A452" s="214"/>
      <c r="B452" s="199"/>
      <c r="C452" s="199"/>
      <c r="D452" s="199"/>
      <c r="E452" s="199" t="s">
        <v>141</v>
      </c>
      <c r="F452" s="199" t="s">
        <v>141</v>
      </c>
      <c r="G452" s="199"/>
      <c r="H452" s="199"/>
      <c r="I452" s="199"/>
    </row>
    <row r="453" spans="1:21">
      <c r="A453" s="199"/>
      <c r="B453" s="245"/>
      <c r="C453" s="199"/>
      <c r="D453" s="199"/>
      <c r="E453" s="245"/>
      <c r="F453" s="199"/>
      <c r="G453" s="199"/>
      <c r="H453" s="199"/>
      <c r="I453" s="199"/>
    </row>
    <row r="454" spans="1:21">
      <c r="A454" s="199"/>
      <c r="B454" s="199"/>
      <c r="C454" s="199"/>
      <c r="D454" s="199"/>
      <c r="E454" s="245"/>
      <c r="F454" s="295"/>
      <c r="G454" s="199"/>
      <c r="H454" s="199"/>
      <c r="I454" s="199"/>
    </row>
    <row r="455" spans="1:21">
      <c r="A455" s="199"/>
      <c r="B455" s="199"/>
      <c r="C455" s="199"/>
      <c r="D455" s="199"/>
      <c r="E455" s="199"/>
      <c r="F455" s="199"/>
      <c r="G455" s="199"/>
      <c r="H455" s="199"/>
      <c r="I455" s="199"/>
    </row>
    <row r="456" spans="1:21">
      <c r="B456" s="37" t="s">
        <v>278</v>
      </c>
      <c r="C456" s="89">
        <f>C394+C405+C410+C421+C425+C431+C439+C447</f>
        <v>0</v>
      </c>
    </row>
  </sheetData>
  <phoneticPr fontId="18" type="noConversion"/>
  <pageMargins left="0.25" right="0.25" top="0.3" bottom="0.2" header="0" footer="0"/>
  <pageSetup scale="28" orientation="landscape" r:id="rId1"/>
  <headerFooter alignWithMargins="0"/>
  <rowBreaks count="3" manualBreakCount="3">
    <brk id="122" max="27" man="1"/>
    <brk id="207" max="27" man="1"/>
    <brk id="32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Instructions</vt:lpstr>
      <vt:lpstr>Data Entry - CA2</vt:lpstr>
      <vt:lpstr>Data Entry - Admin Cost</vt:lpstr>
      <vt:lpstr>Prior Year - Admin Cost</vt:lpstr>
      <vt:lpstr>Checklist</vt:lpstr>
      <vt:lpstr>ICS 9.0000</vt:lpstr>
      <vt:lpstr>Extraordinary Costs</vt:lpstr>
      <vt:lpstr>CA2 Detail</vt:lpstr>
      <vt:lpstr>Prior Year - CA2</vt:lpstr>
      <vt:lpstr>Amount Change</vt:lpstr>
      <vt:lpstr>% Change</vt:lpstr>
      <vt:lpstr>College Data</vt:lpstr>
      <vt:lpstr>F</vt:lpstr>
      <vt:lpstr>M</vt:lpstr>
      <vt:lpstr>'% Change'!Print_Area</vt:lpstr>
      <vt:lpstr>'Amount Change'!Print_Area</vt:lpstr>
      <vt:lpstr>'CA2 Detail'!Print_Area</vt:lpstr>
      <vt:lpstr>'College Data'!Print_Area</vt:lpstr>
      <vt:lpstr>'Prior Year - CA2'!Print_Area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patti.askins</dc:creator>
  <cp:lastModifiedBy>Ball, Lance</cp:lastModifiedBy>
  <cp:lastPrinted>2020-08-22T04:22:20Z</cp:lastPrinted>
  <dcterms:created xsi:type="dcterms:W3CDTF">2008-08-14T18:37:51Z</dcterms:created>
  <dcterms:modified xsi:type="dcterms:W3CDTF">2020-08-24T15:13:04Z</dcterms:modified>
</cp:coreProperties>
</file>