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B3" i="8" l="1"/>
  <c r="B18" i="8" l="1"/>
  <c r="C17" i="8"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A28" i="18"/>
  <c r="A25" i="18"/>
  <c r="A22" i="18"/>
  <c r="A19" i="18"/>
  <c r="A16" i="18"/>
  <c r="A13" i="18"/>
  <c r="A10" i="18"/>
  <c r="E77" i="22"/>
  <c r="D77" i="22"/>
  <c r="E64" i="3"/>
  <c r="D64" i="3"/>
  <c r="AD133"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H37" i="5" s="1"/>
  <c r="I37" i="5" s="1"/>
  <c r="B35" i="5"/>
  <c r="E40" i="6" s="1"/>
  <c r="F40" i="6" s="1"/>
  <c r="B34" i="5"/>
  <c r="E41" i="6"/>
  <c r="E42" i="6"/>
  <c r="E39" i="6"/>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F117" i="15"/>
  <c r="E19" i="6"/>
  <c r="F19" i="6" s="1"/>
  <c r="G10" i="6"/>
  <c r="B53" i="22"/>
  <c r="D75" i="22"/>
  <c r="E75" i="22"/>
  <c r="E65" i="22"/>
  <c r="D65" i="22"/>
  <c r="D67" i="22"/>
  <c r="D59" i="22"/>
  <c r="D61" i="22" s="1"/>
  <c r="B52" i="22"/>
  <c r="E33" i="22"/>
  <c r="E34" i="22"/>
  <c r="D33" i="22"/>
  <c r="D34" i="22"/>
  <c r="D26" i="22"/>
  <c r="D38" i="22"/>
  <c r="C38" i="22"/>
  <c r="E15" i="22"/>
  <c r="D15" i="22"/>
  <c r="B46" i="22"/>
  <c r="E26" i="22"/>
  <c r="E59" i="22"/>
  <c r="E38" i="22"/>
  <c r="F10" i="6"/>
  <c r="B29" i="5"/>
  <c r="G14" i="5"/>
  <c r="H14" i="5" s="1"/>
  <c r="G251" i="7"/>
  <c r="E15" i="8"/>
  <c r="E36" i="6"/>
  <c r="D36" i="6"/>
  <c r="F36" i="6" s="1"/>
  <c r="D43" i="6"/>
  <c r="D26" i="6"/>
  <c r="D17" i="6"/>
  <c r="E17" i="6"/>
  <c r="I34" i="5"/>
  <c r="F41" i="6"/>
  <c r="G39" i="7" s="1"/>
  <c r="F32" i="6"/>
  <c r="H32" i="6" s="1"/>
  <c r="G30" i="7" s="1"/>
  <c r="F35" i="6"/>
  <c r="F34" i="6"/>
  <c r="F33" i="6"/>
  <c r="F42" i="6"/>
  <c r="G40" i="7" s="1"/>
  <c r="F39" i="6"/>
  <c r="G37" i="7" s="1"/>
  <c r="G35" i="6"/>
  <c r="G34" i="6"/>
  <c r="G33" i="6"/>
  <c r="G32" i="6"/>
  <c r="G20" i="5"/>
  <c r="H20" i="5" s="1"/>
  <c r="G19" i="5"/>
  <c r="H19" i="5" s="1"/>
  <c r="G22" i="5"/>
  <c r="H22" i="5" s="1"/>
  <c r="G23" i="5"/>
  <c r="H23" i="5" s="1"/>
  <c r="E20" i="6"/>
  <c r="F20" i="6" s="1"/>
  <c r="G22" i="7" s="1"/>
  <c r="E21" i="6"/>
  <c r="F21" i="6"/>
  <c r="G23" i="7" s="1"/>
  <c r="E22" i="6"/>
  <c r="F22" i="6" s="1"/>
  <c r="G24" i="7" s="1"/>
  <c r="E23" i="6"/>
  <c r="F23" i="6" s="1"/>
  <c r="G25" i="7" s="1"/>
  <c r="E24" i="6"/>
  <c r="F24" i="6" s="1"/>
  <c r="G26" i="7" s="1"/>
  <c r="G11" i="6"/>
  <c r="G12" i="6"/>
  <c r="G13" i="6"/>
  <c r="G14" i="6"/>
  <c r="G15" i="6"/>
  <c r="H15" i="6" s="1"/>
  <c r="G17" i="7" s="1"/>
  <c r="E20" i="12"/>
  <c r="E29" i="12"/>
  <c r="G193" i="7"/>
  <c r="D21" i="8"/>
  <c r="E68" i="3"/>
  <c r="F11" i="6"/>
  <c r="E45" i="3" s="1"/>
  <c r="F12" i="6"/>
  <c r="E46" i="3" s="1"/>
  <c r="F14" i="6"/>
  <c r="E48" i="3" s="1"/>
  <c r="F15" i="6"/>
  <c r="E49" i="3"/>
  <c r="F13" i="6"/>
  <c r="C94" i="12"/>
  <c r="B31" i="5"/>
  <c r="H31" i="5" s="1"/>
  <c r="I31" i="5" s="1"/>
  <c r="B30" i="5"/>
  <c r="H30" i="5" s="1"/>
  <c r="I30" i="5" s="1"/>
  <c r="G16" i="5"/>
  <c r="H16" i="5" s="1"/>
  <c r="G15" i="5"/>
  <c r="H15" i="5" s="1"/>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D33" i="4"/>
  <c r="B60" i="6"/>
  <c r="C95" i="3" s="1"/>
  <c r="C96" i="3"/>
  <c r="E26" i="4"/>
  <c r="E16" i="4"/>
  <c r="G267" i="7"/>
  <c r="G271" i="7" s="1"/>
  <c r="C120" i="3" s="1"/>
  <c r="G94" i="7"/>
  <c r="E66" i="22"/>
  <c r="E70" i="22" s="1"/>
  <c r="E67" i="22"/>
  <c r="E69" i="22" s="1"/>
  <c r="D66" i="22"/>
  <c r="D70" i="22" s="1"/>
  <c r="D60" i="22"/>
  <c r="E61" i="22"/>
  <c r="E60" i="22"/>
  <c r="E62" i="22"/>
  <c r="E14" i="8"/>
  <c r="H34" i="6"/>
  <c r="G32" i="7"/>
  <c r="H35" i="6"/>
  <c r="G33" i="7" s="1"/>
  <c r="G236" i="7"/>
  <c r="E30" i="12"/>
  <c r="D68" i="22"/>
  <c r="E68" i="22"/>
  <c r="V117" i="23"/>
  <c r="X141" i="23"/>
  <c r="E137" i="15" l="1"/>
  <c r="C113" i="3"/>
  <c r="D69" i="22"/>
  <c r="D62" i="22"/>
  <c r="H13" i="6"/>
  <c r="G15" i="7" s="1"/>
  <c r="D106" i="3"/>
  <c r="H10" i="6"/>
  <c r="D124" i="15" s="1"/>
  <c r="F57" i="15"/>
  <c r="B70" i="6"/>
  <c r="E57" i="23"/>
  <c r="C132" i="3"/>
  <c r="C121" i="3"/>
  <c r="C112" i="3"/>
  <c r="E74" i="3"/>
  <c r="E44" i="3"/>
  <c r="H11" i="6"/>
  <c r="G13" i="7" s="1"/>
  <c r="D119" i="15"/>
  <c r="F119" i="15" s="1"/>
  <c r="C111" i="3"/>
  <c r="E21" i="8"/>
  <c r="G253" i="7"/>
  <c r="E25" i="4" s="1"/>
  <c r="E28" i="4" s="1"/>
  <c r="F26" i="6"/>
  <c r="G21" i="7"/>
  <c r="G28" i="7" s="1"/>
  <c r="D125" i="15"/>
  <c r="F43" i="6"/>
  <c r="G38" i="7"/>
  <c r="G42" i="7" s="1"/>
  <c r="H33" i="6"/>
  <c r="H36" i="6" s="1"/>
  <c r="H44" i="6" s="1"/>
  <c r="H35" i="5"/>
  <c r="I35" i="5" s="1"/>
  <c r="H12" i="6"/>
  <c r="G14" i="7" s="1"/>
  <c r="H29" i="5"/>
  <c r="I29" i="5" s="1"/>
  <c r="G31" i="7"/>
  <c r="G35" i="7" s="1"/>
  <c r="H14" i="6"/>
  <c r="G16" i="7" s="1"/>
  <c r="E47" i="3"/>
  <c r="F17" i="6"/>
  <c r="E50" i="3" s="1"/>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G12" i="7" l="1"/>
  <c r="D135" i="15"/>
  <c r="F47" i="3"/>
  <c r="G47" i="3" s="1"/>
  <c r="D137" i="15"/>
  <c r="C114" i="3"/>
  <c r="C139" i="3"/>
  <c r="F125" i="15"/>
  <c r="F135" i="15" s="1"/>
  <c r="C147" i="3"/>
  <c r="H17" i="6"/>
  <c r="H27" i="6" s="1"/>
  <c r="H46" i="6" s="1"/>
  <c r="G19" i="7"/>
  <c r="G44" i="7" s="1"/>
  <c r="G63" i="7" s="1"/>
  <c r="D45" i="3"/>
  <c r="F45" i="3" s="1"/>
  <c r="G45" i="3" s="1"/>
  <c r="AO119" i="23"/>
  <c r="AO120" i="23" s="1"/>
  <c r="AO122" i="23" s="1"/>
  <c r="T141" i="23"/>
  <c r="F68" i="3"/>
  <c r="G68" i="3" s="1"/>
  <c r="F44" i="3"/>
  <c r="G44" i="3" s="1"/>
  <c r="D99" i="23"/>
  <c r="F99" i="23"/>
  <c r="E99" i="23"/>
  <c r="D74" i="3"/>
  <c r="F74" i="3" s="1"/>
  <c r="G74" i="3" s="1"/>
  <c r="F102" i="3"/>
  <c r="F106" i="3" s="1"/>
  <c r="G85" i="7"/>
  <c r="F137" i="15" l="1"/>
  <c r="C153" i="3"/>
  <c r="C34" i="3"/>
  <c r="G141" i="7"/>
  <c r="E18" i="4" s="1"/>
  <c r="E21" i="4" s="1"/>
  <c r="E23" i="4" s="1"/>
  <c r="D32" i="4" s="1"/>
  <c r="E35" i="4" s="1"/>
  <c r="E38" i="4"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<sst xmlns="http://schemas.openxmlformats.org/spreadsheetml/2006/main" count="1302" uniqueCount="786">
  <si>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</si>
  <si>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</si>
  <si>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</si>
  <si>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</si>
  <si>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</si>
  <si>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</si>
  <si>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</si>
  <si>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</si>
  <si>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</si>
  <si>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</si>
  <si>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</si>
  <si>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</si>
  <si>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</si>
  <si>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</si>
  <si>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</si>
  <si>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</si>
  <si>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</si>
  <si>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</si>
  <si>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</si>
  <si>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</si>
  <si>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</si>
  <si>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</si>
  <si>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</si>
  <si>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</si>
  <si>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</si>
  <si>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</si>
  <si>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</si>
  <si>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</si>
  <si>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</si>
  <si>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</si>
  <si>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</si>
  <si>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</si>
  <si>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</si>
  <si>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</si>
  <si>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</si>
  <si>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</si>
  <si>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</si>
  <si>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</si>
  <si>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</si>
  <si>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</si>
  <si>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</si>
  <si>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</si>
  <si>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</si>
  <si>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</si>
  <si>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</si>
  <si>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</si>
  <si>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</si>
  <si>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</si>
  <si>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</si>
  <si>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</si>
  <si>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</si>
  <si>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</si>
  <si>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</si>
  <si>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</si>
  <si>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</si>
  <si>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</si>
  <si>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</si>
  <si>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</si>
  <si>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</si>
  <si>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</si>
  <si>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</si>
  <si>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</si>
  <si>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</si>
  <si>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</si>
  <si>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</si>
  <si>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</si>
  <si>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</si>
  <si>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</si>
  <si>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</si>
  <si>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</si>
  <si>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</si>
  <si>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</si>
  <si>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</si>
  <si>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</si>
  <si>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</si>
  <si>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</si>
  <si>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</si>
  <si>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</si>
  <si>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</si>
  <si>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</si>
  <si>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</si>
  <si>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</si>
  <si>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</si>
  <si>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</si>
  <si>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</si>
  <si>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</si>
  <si>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</si>
  <si>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</si>
  <si>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</si>
  <si>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</si>
  <si>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</si>
  <si>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</si>
  <si>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</si>
  <si>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</si>
  <si>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</si>
  <si>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</si>
  <si>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</si>
  <si>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</si>
  <si>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</si>
  <si>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</si>
  <si>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</si>
  <si>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</si>
  <si>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</si>
  <si>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</si>
  <si>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</si>
  <si>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</si>
  <si>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</si>
  <si>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</si>
  <si>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</si>
  <si>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</si>
  <si>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</si>
  <si>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</si>
  <si>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</si>
  <si>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</si>
  <si>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</si>
  <si>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</si>
  <si>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</si>
  <si>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</si>
  <si>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</si>
  <si>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</si>
  <si>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</si>
  <si>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</si>
  <si>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</si>
  <si>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</si>
  <si>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</si>
  <si>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</si>
  <si>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</si>
  <si>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</si>
  <si>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</si>
  <si>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</si>
  <si>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</si>
  <si>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</si>
  <si>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</si>
  <si>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</si>
  <si>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</si>
  <si>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</si>
  <si>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</si>
  <si>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</si>
  <si>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</si>
  <si>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</si>
  <si>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</si>
  <si>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</si>
  <si>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</si>
  <si>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</si>
  <si>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</si>
  <si>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</si>
  <si>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</si>
  <si>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</si>
  <si>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</si>
  <si>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</si>
  <si>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</si>
  <si>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</si>
  <si>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</si>
  <si>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</si>
  <si>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</si>
  <si>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</si>
  <si>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</si>
  <si>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</si>
  <si>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</si>
  <si>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</si>
  <si>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</si>
  <si>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</si>
  <si>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</si>
  <si>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</si>
  <si>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</si>
  <si>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</si>
  <si>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</si>
  <si>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</si>
  <si>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</si>
  <si>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</si>
  <si>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</si>
  <si>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</si>
  <si>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</si>
  <si>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</si>
  <si>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</si>
  <si>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</si>
  <si>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</si>
  <si>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</si>
  <si>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</si>
  <si>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</si>
  <si>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</si>
  <si>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</si>
  <si>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</si>
  <si>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</si>
  <si>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</si>
  <si>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</si>
  <si>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</si>
  <si>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</si>
  <si>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</si>
  <si>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</si>
  <si>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</si>
  <si>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</si>
  <si>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</si>
  <si>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</si>
  <si>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</si>
  <si>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</si>
  <si>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</si>
  <si>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</si>
  <si>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</si>
  <si>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</si>
  <si>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</si>
  <si>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</si>
  <si>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</si>
  <si>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</si>
  <si>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</si>
  <si>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</si>
  <si>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</si>
  <si>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</si>
  <si>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</si>
  <si>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</si>
  <si>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</si>
  <si>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</si>
  <si>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</si>
  <si>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</si>
  <si>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</si>
  <si>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</si>
  <si>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</si>
  <si>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</si>
  <si>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</si>
  <si>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</si>
  <si>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</si>
  <si>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</si>
  <si>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</si>
  <si>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</si>
  <si>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</si>
  <si>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</si>
  <si>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</si>
  <si>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</si>
  <si>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</si>
  <si>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</si>
  <si>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</si>
  <si>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</si>
  <si>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</si>
  <si>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</si>
  <si>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</si>
  <si>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</si>
  <si>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</si>
  <si>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</si>
  <si>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</si>
  <si>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</si>
  <si>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</si>
  <si>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</si>
  <si>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</si>
  <si>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</si>
  <si>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</si>
  <si>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</si>
  <si>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</si>
  <si>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</si>
  <si>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</si>
  <si>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</si>
  <si>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</si>
  <si>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</si>
  <si>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</si>
  <si>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</si>
  <si>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</si>
  <si>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</si>
  <si>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</si>
  <si>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</si>
  <si>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</si>
  <si>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</si>
  <si>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</si>
  <si>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</si>
  <si>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</si>
  <si>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</si>
  <si>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</si>
  <si>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</si>
  <si>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</si>
  <si>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</si>
  <si>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</si>
  <si>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</si>
  <si>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</si>
  <si>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</si>
  <si>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</si>
  <si>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</si>
  <si>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</si>
  <si>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</si>
  <si>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</si>
  <si>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</si>
  <si>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</si>
  <si>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</si>
  <si>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</si>
  <si>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</si>
  <si>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</si>
  <si>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</si>
  <si>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</si>
  <si>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</si>
  <si>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</si>
  <si>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</si>
  <si>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</si>
  <si>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</si>
  <si>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</si>
  <si>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</si>
  <si>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</si>
  <si>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</si>
  <si>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</si>
  <si>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</si>
  <si>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</si>
  <si>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</si>
  <si>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</si>
  <si>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</si>
  <si>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</si>
  <si>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</si>
  <si>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</si>
  <si>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</si>
  <si>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</si>
  <si>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</si>
  <si>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</si>
  <si>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</si>
  <si>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</si>
  <si>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</si>
  <si>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</si>
  <si>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</si>
  <si>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</si>
  <si>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</si>
  <si>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</si>
  <si>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</si>
  <si>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</si>
  <si>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</si>
  <si>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</si>
  <si>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</si>
  <si>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</si>
  <si>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</si>
  <si>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</si>
  <si>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</si>
  <si>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</si>
  <si>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</si>
  <si>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</si>
  <si>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</si>
  <si>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</si>
  <si>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</si>
  <si>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</si>
  <si>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</si>
  <si>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</si>
  <si>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</si>
  <si>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</si>
  <si>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</si>
  <si>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</si>
  <si>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</si>
  <si>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</si>
  <si>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</si>
  <si>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</si>
  <si>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</si>
  <si>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</si>
  <si>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</si>
  <si>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</si>
  <si>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</si>
  <si>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</si>
  <si>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</si>
  <si>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</si>
  <si>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</si>
  <si>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</si>
  <si>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</si>
  <si>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</si>
  <si>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</si>
  <si>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</si>
  <si>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</si>
  <si>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</si>
  <si>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</si>
  <si>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</si>
  <si>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</si>
  <si>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</si>
  <si>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</si>
  <si>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</si>
  <si>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</si>
  <si>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</si>
  <si>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</si>
  <si>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</si>
  <si>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</si>
  <si>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</si>
  <si>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</si>
  <si>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</si>
  <si>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</si>
  <si>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</si>
  <si>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</si>
  <si>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</si>
  <si>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</si>
  <si>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</si>
  <si>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</si>
  <si>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</si>
  <si>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</si>
  <si>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</si>
  <si>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</si>
  <si>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</si>
  <si>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</si>
  <si>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</si>
  <si>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</si>
  <si>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</si>
  <si>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</si>
  <si>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</si>
  <si>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</si>
  <si>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</si>
  <si>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</si>
  <si>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</si>
  <si>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</si>
  <si>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</si>
  <si>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</si>
  <si>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</si>
  <si>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</si>
  <si>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</si>
  <si>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</si>
  <si>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</si>
  <si>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</si>
  <si>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</si>
  <si>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</si>
  <si>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</si>
  <si>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</si>
  <si>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</si>
  <si>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</si>
  <si>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</si>
  <si>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</si>
  <si>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</si>
  <si>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</si>
  <si>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</si>
  <si>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</si>
  <si>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</si>
  <si>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</si>
  <si>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</si>
  <si>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</si>
  <si>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</si>
  <si>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</si>
  <si>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</si>
  <si>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</si>
  <si>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</si>
  <si>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</si>
  <si>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</si>
  <si>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</si>
  <si>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</si>
  <si>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</si>
  <si>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</si>
  <si>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</si>
  <si>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</si>
  <si>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</si>
  <si>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</si>
  <si>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</si>
  <si>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</si>
  <si>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</si>
  <si>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</si>
  <si>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</si>
  <si>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</si>
  <si>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</si>
  <si>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</si>
  <si>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</si>
  <si>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</si>
  <si>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</si>
  <si>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</si>
  <si>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</si>
  <si>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</si>
  <si>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</si>
  <si>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</si>
  <si>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</si>
  <si>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</si>
  <si>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</si>
  <si>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</si>
  <si>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</si>
  <si>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</si>
  <si>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</si>
  <si>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</si>
  <si>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</si>
  <si>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</si>
  <si>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</si>
  <si>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</si>
  <si>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</si>
  <si>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</si>
  <si>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</si>
  <si>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</si>
  <si>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</si>
  <si>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</si>
  <si>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</si>
  <si>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</si>
  <si>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</si>
  <si>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</si>
  <si>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</si>
  <si>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</si>
  <si>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</si>
  <si>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</si>
  <si>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</si>
  <si>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</si>
  <si>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</si>
  <si>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</si>
  <si>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</si>
  <si>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</si>
  <si>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</si>
  <si>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</si>
  <si>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</si>
  <si>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</si>
  <si>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</si>
  <si>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</si>
  <si>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</si>
  <si>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</si>
  <si>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</si>
  <si>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</si>
  <si>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</si>
  <si>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</si>
  <si>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</si>
  <si>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</si>
  <si>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</si>
  <si>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</si>
  <si>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</si>
  <si>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</si>
  <si>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</si>
  <si>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</si>
  <si>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</si>
  <si>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</si>
  <si>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</si>
  <si>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</si>
  <si>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</si>
  <si>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</si>
  <si>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</si>
  <si>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</si>
  <si>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</si>
  <si>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</si>
  <si>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</si>
  <si>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</si>
  <si>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</si>
  <si>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</si>
  <si>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</si>
  <si>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</si>
  <si>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</si>
  <si>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</si>
  <si>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</si>
  <si>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</si>
  <si>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</si>
  <si>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</si>
  <si>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</si>
  <si>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</si>
  <si>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</si>
  <si>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</si>
  <si>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</si>
  <si>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</si>
  <si>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</si>
  <si>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</si>
  <si>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</si>
  <si>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</si>
  <si>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</si>
  <si>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</si>
  <si>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</si>
  <si>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</si>
  <si>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</si>
  <si>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</si>
  <si>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</si>
  <si>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</si>
  <si>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</si>
  <si>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</si>
  <si>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</si>
  <si>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</si>
  <si>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</si>
  <si>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</si>
  <si>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</si>
  <si>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</si>
  <si>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</si>
  <si>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</si>
  <si>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</si>
  <si>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</si>
  <si>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</si>
  <si>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</si>
  <si>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</si>
  <si>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</si>
  <si>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</si>
  <si>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</si>
  <si>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</si>
  <si>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</si>
  <si>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</si>
  <si>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</si>
  <si>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</si>
  <si>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</si>
  <si>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</si>
  <si>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</si>
  <si>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</si>
  <si>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</si>
  <si>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</si>
  <si>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</si>
  <si>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</si>
  <si>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</si>
  <si>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</si>
  <si>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</si>
  <si>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</si>
  <si>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</si>
  <si>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</si>
  <si>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</si>
  <si>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</si>
  <si>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</si>
  <si>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</si>
  <si>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</si>
  <si>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</si>
  <si>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</si>
  <si>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</si>
  <si>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</si>
  <si>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</si>
  <si>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</si>
  <si>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</si>
  <si>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</si>
  <si>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</si>
  <si>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</si>
  <si>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</si>
  <si>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</si>
  <si>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</si>
  <si>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</si>
  <si>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</si>
  <si>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</si>
  <si>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</si>
  <si>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</si>
  <si>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</si>
  <si>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</si>
  <si>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</si>
  <si>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</si>
  <si>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</si>
  <si>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</si>
  <si>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</si>
  <si>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</si>
  <si>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</si>
  <si>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</si>
  <si>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</si>
  <si>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</si>
  <si>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</si>
  <si>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</si>
  <si>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</si>
  <si>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</si>
  <si>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</si>
  <si>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</si>
  <si>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</si>
  <si>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</si>
  <si>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</si>
  <si>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</si>
  <si>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</si>
  <si>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</si>
  <si>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</si>
  <si>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</si>
  <si>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</si>
  <si>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</si>
  <si>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</si>
  <si>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</si>
  <si>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</si>
  <si>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</si>
  <si>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</si>
  <si>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</si>
  <si>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</si>
  <si>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</si>
  <si>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</si>
  <si>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</si>
  <si>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</si>
  <si>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</si>
  <si>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</si>
  <si>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</si>
  <si>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</si>
  <si>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</si>
  <si>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</si>
  <si>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</si>
  <si>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</si>
  <si>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</si>
  <si>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</si>
  <si>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</si>
  <si>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</si>
  <si>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</si>
  <si>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</si>
  <si>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</si>
  <si>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</si>
  <si>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</si>
  <si>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</si>
  <si>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</si>
  <si>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</si>
  <si>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</si>
  <si>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</si>
  <si>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</si>
  <si>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</si>
  <si>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</si>
  <si>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</si>
  <si>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</si>
  <si>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</si>
  <si>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</si>
  <si>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</si>
  <si>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</si>
  <si>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</si>
  <si>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</si>
  <si>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</si>
  <si>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</si>
  <si>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</si>
  <si>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</si>
  <si>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</si>
  <si>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</si>
  <si>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</si>
  <si>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</si>
  <si>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</si>
  <si>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</si>
  <si>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</si>
  <si>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</si>
  <si>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</si>
  <si>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</si>
  <si>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</si>
  <si>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</si>
  <si>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</si>
  <si>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</si>
  <si>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</si>
  <si>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</si>
  <si>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</si>
  <si>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</si>
  <si>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</si>
  <si>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</si>
  <si>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</si>
  <si>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</si>
  <si>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</si>
  <si>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</si>
  <si>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</si>
  <si>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</si>
  <si>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</si>
  <si>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</si>
  <si>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</si>
  <si>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</si>
  <si>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</si>
  <si>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</si>
  <si>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</si>
  <si>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</si>
  <si>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</si>
  <si>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</si>
  <si>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</si>
  <si>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</si>
  <si>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</si>
  <si>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</si>
  <si>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</si>
  <si>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</si>
  <si>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</si>
  <si>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</si>
  <si>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</si>
  <si>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</si>
  <si>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</si>
  <si>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</si>
  <si>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</si>
  <si>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</si>
  <si>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</si>
  <si>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</si>
  <si>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</si>
  <si>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</si>
  <si>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</si>
  <si>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</si>
  <si>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</si>
  <si>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</si>
  <si>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</si>
  <si>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</si>
  <si>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</si>
  <si>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</si>
  <si>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</si>
  <si>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</si>
  <si>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</si>
  <si>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</si>
  <si>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</si>
  <si>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</si>
  <si>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</si>
  <si>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</si>
  <si>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</si>
  <si>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</si>
  <si>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</si>
  <si>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</si>
  <si>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</si>
  <si>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</si>
  <si>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</si>
  <si>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</si>
  <si>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</si>
  <si>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</si>
  <si>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</si>
  <si>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</si>
  <si>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</si>
  <si>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</si>
  <si>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</si>
  <si>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</si>
  <si>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</si>
  <si>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</si>
  <si>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</si>
  <si>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</si>
  <si>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</si>
  <si>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</si>
  <si>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</si>
  <si>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</si>
  <si>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</si>
  <si>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</si>
  <si>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</si>
  <si>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</si>
  <si>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</si>
  <si>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</si>
  <si>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</si>
  <si>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</si>
  <si>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</si>
  <si>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</si>
  <si>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</si>
  <si>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</si>
  <si>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</si>
  <si>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</si>
  <si>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College Activity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</si>
</sst>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3">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53" fillId="0" borderId="0" xfId="0" applyFont="1" applyBorder="1" applyAlignment="1" applyProtection="1">
      <alignment horizontal="centerContinuous"/>
    </xf>
    <xf numFmtId="0" fontId="111" fillId="0" borderId="188" xfId="0" applyFont="1" applyFill="1" applyBorder="1" applyAlignment="1">
      <alignment horizontal="centerContinuous"/>
    </xf>
    <xf numFmtId="0" fontId="112" fillId="0" borderId="0" xfId="0" applyFont="1" applyAlignment="1" applyProtection="1"/>
    <xf numFmtId="0" fontId="112" fillId="0" borderId="22" xfId="0" applyFont="1" applyFill="1" applyBorder="1" applyAlignment="1"/>
    <xf numFmtId="0" fontId="113" fillId="0" borderId="0" xfId="0" applyFont="1" applyAlignment="1" applyProtection="1">
      <alignment horizontal="center"/>
    </xf>
    <xf numFmtId="0" fontId="159" fillId="0" borderId="0" xfId="0" applyFont="1" applyAlignment="1">
      <alignment vertical="top" wrapText="1"/>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protection locked="0"/>
    </xf>
    <xf numFmtId="0" fontId="175" fillId="32" borderId="361" xfId="0" applyFont="1" applyFill="1" applyBorder="1" applyAlignment="1" applyProtection="1">
      <protection locked="0"/>
    </xf>
    <xf numFmtId="0" fontId="79" fillId="29" borderId="156" xfId="0" applyFont="1" applyFill="1" applyBorder="1" applyAlignment="1"/>
    <xf numFmtId="0" fontId="175" fillId="32" borderId="115" xfId="0" applyFont="1" applyFill="1" applyBorder="1" applyAlignment="1" applyProtection="1">
      <protection locked="0"/>
    </xf>
    <xf numFmtId="0" fontId="79" fillId="34" borderId="156" xfId="0" applyFont="1" applyFill="1" applyBorder="1" applyAlignment="1"/>
    <xf numFmtId="0" fontId="175" fillId="32" borderId="63" xfId="0" applyFont="1" applyFill="1" applyBorder="1" applyAlignment="1" applyProtection="1">
      <protection locked="0"/>
    </xf>
    <xf numFmtId="0" fontId="175" fillId="32" borderId="305" xfId="0" applyFont="1" applyFill="1" applyBorder="1" applyAlignment="1" applyProtection="1">
      <protection locked="0"/>
    </xf>
    <xf numFmtId="0" fontId="175" fillId="32" borderId="362" xfId="0" applyFont="1" applyFill="1" applyBorder="1" applyAlignment="1" applyProtection="1">
      <protection locked="0"/>
    </xf>
    <xf numFmtId="0" fontId="79" fillId="29" borderId="155" xfId="0" applyFont="1" applyFill="1" applyBorder="1" applyAlignment="1"/>
    <xf numFmtId="0" fontId="175" fillId="32" borderId="363" xfId="0" applyFont="1" applyFill="1" applyBorder="1" applyAlignment="1" applyProtection="1">
      <protection locked="0"/>
    </xf>
    <xf numFmtId="0" fontId="79" fillId="34" borderId="155" xfId="0" applyFont="1" applyFill="1" applyBorder="1" applyAlignment="1"/>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Alignment="1" applyProtection="1">
      <alignment horizontal="centerContinuous" wrapText="1"/>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5" fillId="0" borderId="0" xfId="0" applyFont="1" applyAlignment="1" applyProtection="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82"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4" t="s">
        <v>277</v>
      </c>
      <c r="B1" s="1214"/>
      <c r="C1" s="1214"/>
      <c r="D1" s="1214"/>
      <c r="E1" s="1214"/>
    </row>
    <row r="2" spans="1:5" ht="23.25">
      <c r="A2" s="1214" t="s">
        <v>524</v>
      </c>
      <c r="B2" s="1214"/>
      <c r="C2" s="1214"/>
      <c r="D2" s="1214"/>
      <c r="E2" s="1214"/>
    </row>
    <row r="3" spans="1:5" ht="23.25">
      <c r="A3" s="1214" t="s">
        <v>443</v>
      </c>
      <c r="B3" s="1214"/>
      <c r="C3" s="1214"/>
      <c r="D3" s="1214"/>
      <c r="E3" s="121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5" t="s">
        <v>515</v>
      </c>
      <c r="B10" s="21"/>
      <c r="C10" s="23" t="s">
        <v>507</v>
      </c>
      <c r="D10" s="24"/>
      <c r="E10" s="20" t="s">
        <v>517</v>
      </c>
    </row>
    <row r="11" spans="1:5" s="5" customFormat="1" ht="20.100000000000001" customHeight="1">
      <c r="A11" s="1215"/>
      <c r="B11" s="21"/>
      <c r="C11" s="21"/>
      <c r="D11" s="24"/>
      <c r="E11" s="21"/>
    </row>
    <row r="12" spans="1:5" ht="20.100000000000001" customHeight="1">
      <c r="A12" s="25"/>
      <c r="B12" s="25"/>
      <c r="C12" s="25"/>
      <c r="D12" s="26"/>
      <c r="E12" s="25"/>
    </row>
    <row r="13" spans="1:5" ht="20.100000000000001" customHeight="1">
      <c r="A13" s="1216" t="s">
        <v>519</v>
      </c>
      <c r="B13" s="25"/>
      <c r="C13" s="25"/>
      <c r="D13" s="26"/>
      <c r="E13" s="25"/>
    </row>
    <row r="14" spans="1:5" ht="20.100000000000001" customHeight="1">
      <c r="A14" s="1216"/>
      <c r="B14" s="25"/>
      <c r="C14" s="25"/>
      <c r="D14" s="25"/>
      <c r="E14" s="25"/>
    </row>
    <row r="15" spans="1:5" ht="20.100000000000001" customHeight="1">
      <c r="A15" s="1216"/>
      <c r="B15" s="25"/>
      <c r="C15" s="25"/>
      <c r="D15" s="25"/>
      <c r="E15" s="25"/>
    </row>
    <row r="16" spans="1:5" ht="20.100000000000001" customHeight="1">
      <c r="A16" s="121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13" sqref="J13"/>
    </sheetView>
  </sheetViews>
  <sheetFormatPr defaultColWidth="9.140625" defaultRowHeight="23.25"/>
  <cols>
    <col min="1" max="1" width="57.42578125" style="646" bestFit="1" customWidth="1"/>
    <col min="2" max="2" width="20.7109375" style="646" customWidth="1"/>
    <col min="3" max="3" width="17.42578125" style="646" customWidth="1"/>
    <col min="4" max="4" width="17.5703125" style="646" customWidth="1"/>
    <col min="5" max="5" width="19.85546875" style="646" customWidth="1"/>
    <col min="6" max="6" width="7.42578125" style="646" customWidth="1"/>
    <col min="7" max="16384" width="9.140625" style="646"/>
  </cols>
  <sheetData>
    <row r="1" spans="1:8" ht="24" customHeight="1">
      <c r="A1" s="658"/>
      <c r="B1" s="658"/>
      <c r="C1" s="658"/>
      <c r="D1" s="658"/>
      <c r="E1" s="659" t="s">
        <v>198</v>
      </c>
      <c r="F1" s="658"/>
    </row>
    <row r="2" spans="1:8" ht="24" customHeight="1">
      <c r="A2" s="658"/>
      <c r="B2" s="658"/>
      <c r="C2" s="658"/>
      <c r="D2" s="658"/>
      <c r="E2" s="660"/>
      <c r="F2" s="658"/>
    </row>
    <row r="3" spans="1:8" ht="24" customHeight="1" thickBot="1">
      <c r="A3" s="1325" t="s">
        <v>15</v>
      </c>
      <c r="B3" s="1319" t="str">
        <f>'CHECK SHEET'!D7</f>
        <v>College of Central Florida</v>
      </c>
      <c r="C3" s="1319"/>
      <c r="D3" s="1319"/>
      <c r="E3" s="1319"/>
      <c r="F3" s="662"/>
      <c r="G3" s="652"/>
    </row>
    <row r="4" spans="1:8" ht="24" customHeight="1">
      <c r="A4" s="1273" t="s">
        <v>199</v>
      </c>
      <c r="B4" s="1273"/>
      <c r="C4" s="1273"/>
      <c r="D4" s="1273"/>
      <c r="E4" s="1273"/>
      <c r="F4" s="699"/>
    </row>
    <row r="5" spans="1:8" ht="24" customHeight="1">
      <c r="A5" s="1273" t="s">
        <v>200</v>
      </c>
      <c r="B5" s="1273"/>
      <c r="C5" s="1273"/>
      <c r="D5" s="1273"/>
      <c r="E5" s="1273"/>
      <c r="F5" s="699"/>
    </row>
    <row r="6" spans="1:8" ht="24" customHeight="1">
      <c r="A6" s="1329" t="s">
        <v>736</v>
      </c>
      <c r="B6" s="1329"/>
      <c r="C6" s="1329"/>
      <c r="D6" s="1329"/>
      <c r="E6" s="1329"/>
      <c r="F6" s="700"/>
    </row>
    <row r="7" spans="1:8" ht="20.100000000000001" customHeight="1">
      <c r="A7" s="653"/>
      <c r="B7" s="653"/>
      <c r="C7" s="653"/>
      <c r="D7" s="654"/>
      <c r="E7" s="654"/>
      <c r="F7" s="651"/>
    </row>
    <row r="8" spans="1:8" ht="24" customHeight="1" thickBot="1">
      <c r="A8" s="1166" t="s">
        <v>669</v>
      </c>
      <c r="B8" s="1166"/>
      <c r="C8" s="1166"/>
      <c r="D8" s="651"/>
      <c r="E8" s="651"/>
      <c r="F8" s="651"/>
      <c r="H8" s="655"/>
    </row>
    <row r="9" spans="1:8" s="50" customFormat="1" ht="64.150000000000006" customHeight="1" thickBot="1">
      <c r="A9" s="549" t="s">
        <v>201</v>
      </c>
      <c r="B9" s="1131" t="s">
        <v>660</v>
      </c>
      <c r="C9" s="587" t="s">
        <v>661</v>
      </c>
      <c r="D9" s="587" t="s">
        <v>659</v>
      </c>
      <c r="E9" s="695" t="s">
        <v>2</v>
      </c>
      <c r="F9" s="701"/>
      <c r="H9" s="692"/>
    </row>
    <row r="10" spans="1:8" s="50" customFormat="1" ht="19.899999999999999" customHeight="1">
      <c r="A10" s="722" t="s">
        <v>676</v>
      </c>
      <c r="B10" s="861">
        <v>15037751</v>
      </c>
      <c r="C10" s="862">
        <v>1232760</v>
      </c>
      <c r="D10" s="862">
        <v>0</v>
      </c>
      <c r="E10" s="723">
        <f>SUM(B10:D10)</f>
        <v>16270511</v>
      </c>
      <c r="F10" s="693"/>
      <c r="G10" s="692"/>
    </row>
    <row r="11" spans="1:8" s="50" customFormat="1" ht="19.899999999999999" customHeight="1">
      <c r="A11" s="722" t="s">
        <v>202</v>
      </c>
      <c r="B11" s="863">
        <v>0</v>
      </c>
      <c r="C11" s="850">
        <v>0</v>
      </c>
      <c r="D11" s="850">
        <v>0</v>
      </c>
      <c r="E11" s="724">
        <v>0</v>
      </c>
      <c r="F11" s="693"/>
      <c r="G11" s="692"/>
      <c r="H11" s="692"/>
    </row>
    <row r="12" spans="1:8" s="50" customFormat="1" ht="19.899999999999999" customHeight="1" thickBot="1">
      <c r="A12" s="722" t="s">
        <v>203</v>
      </c>
      <c r="B12" s="863">
        <v>0</v>
      </c>
      <c r="C12" s="850">
        <v>0</v>
      </c>
      <c r="D12" s="850">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3">
        <v>3102982</v>
      </c>
      <c r="C14" s="864">
        <v>329505</v>
      </c>
      <c r="D14" s="864">
        <v>0</v>
      </c>
      <c r="E14" s="724">
        <f t="shared" ref="E14:E20" si="0">SUM(B14:D14)</f>
        <v>3432487</v>
      </c>
      <c r="F14" s="693"/>
    </row>
    <row r="15" spans="1:8" s="50" customFormat="1" ht="19.899999999999999" customHeight="1">
      <c r="A15" s="722" t="s">
        <v>210</v>
      </c>
      <c r="B15" s="863">
        <v>120021</v>
      </c>
      <c r="C15" s="850">
        <v>143884</v>
      </c>
      <c r="D15" s="850">
        <v>0</v>
      </c>
      <c r="E15" s="724">
        <f>SUM(B15:D15)</f>
        <v>263905</v>
      </c>
      <c r="F15" s="693"/>
    </row>
    <row r="16" spans="1:8" s="50" customFormat="1" ht="19.899999999999999" customHeight="1">
      <c r="A16" s="722" t="s">
        <v>204</v>
      </c>
      <c r="B16" s="863">
        <v>2865867</v>
      </c>
      <c r="C16" s="850">
        <v>214933</v>
      </c>
      <c r="D16" s="850">
        <v>0</v>
      </c>
      <c r="E16" s="724">
        <f t="shared" si="0"/>
        <v>3080800</v>
      </c>
      <c r="F16" s="693"/>
    </row>
    <row r="17" spans="1:6" s="50" customFormat="1" ht="19.899999999999999" customHeight="1">
      <c r="A17" s="722" t="s">
        <v>205</v>
      </c>
      <c r="B17" s="863">
        <v>6077160</v>
      </c>
      <c r="C17" s="850">
        <f>3534993-58</f>
        <v>3534935</v>
      </c>
      <c r="D17" s="850">
        <v>0</v>
      </c>
      <c r="E17" s="724">
        <f t="shared" si="0"/>
        <v>9612095</v>
      </c>
      <c r="F17" s="693"/>
    </row>
    <row r="18" spans="1:6" s="50" customFormat="1" ht="19.899999999999999" customHeight="1">
      <c r="A18" s="722" t="s">
        <v>206</v>
      </c>
      <c r="B18" s="863">
        <f>2022793+2927</f>
        <v>2025720</v>
      </c>
      <c r="C18" s="850">
        <v>2745298</v>
      </c>
      <c r="D18" s="850">
        <v>0</v>
      </c>
      <c r="E18" s="724">
        <f t="shared" si="0"/>
        <v>4771018</v>
      </c>
      <c r="F18" s="693"/>
    </row>
    <row r="19" spans="1:6" s="50" customFormat="1" ht="19.899999999999999" customHeight="1">
      <c r="A19" s="722" t="s">
        <v>207</v>
      </c>
      <c r="B19" s="863">
        <v>43910</v>
      </c>
      <c r="C19" s="850">
        <v>238024</v>
      </c>
      <c r="D19" s="850">
        <v>0</v>
      </c>
      <c r="E19" s="724">
        <f t="shared" si="0"/>
        <v>281934</v>
      </c>
      <c r="F19" s="693"/>
    </row>
    <row r="20" spans="1:6" s="50" customFormat="1" ht="19.899999999999999" customHeight="1" thickBot="1">
      <c r="A20" s="722" t="s">
        <v>208</v>
      </c>
      <c r="B20" s="863">
        <v>0</v>
      </c>
      <c r="C20" s="851">
        <v>560661</v>
      </c>
      <c r="D20" s="851">
        <v>900000</v>
      </c>
      <c r="E20" s="724">
        <f t="shared" si="0"/>
        <v>1460661</v>
      </c>
      <c r="F20" s="693"/>
    </row>
    <row r="21" spans="1:6" s="50" customFormat="1" ht="24" customHeight="1" thickBot="1">
      <c r="A21" s="562" t="s">
        <v>2</v>
      </c>
      <c r="B21" s="694">
        <f>SUM(B10:B20)</f>
        <v>29273411</v>
      </c>
      <c r="C21" s="697">
        <f>SUM(C10:C20)</f>
        <v>9000000</v>
      </c>
      <c r="D21" s="697">
        <f>SUM(D10:D20)</f>
        <v>900000</v>
      </c>
      <c r="E21" s="696">
        <f>SUM(E10:E20)</f>
        <v>39173411</v>
      </c>
      <c r="F21" s="693"/>
    </row>
    <row r="22" spans="1:6" ht="24" customHeight="1">
      <c r="A22" s="651"/>
      <c r="B22" s="657"/>
      <c r="C22" s="651"/>
      <c r="D22" s="651"/>
      <c r="E22" s="651"/>
      <c r="F22" s="656"/>
    </row>
    <row r="23" spans="1:6" ht="24" customHeight="1">
      <c r="A23" s="651"/>
      <c r="B23" s="651"/>
      <c r="C23" s="651"/>
      <c r="D23" s="651"/>
      <c r="E23" s="651"/>
      <c r="F23" s="656"/>
    </row>
    <row r="24" spans="1:6">
      <c r="A24" s="651"/>
      <c r="B24" s="651"/>
      <c r="C24" s="651"/>
      <c r="D24" s="651"/>
      <c r="E24" s="651"/>
      <c r="F24" s="656"/>
    </row>
    <row r="25" spans="1:6">
      <c r="A25" s="651"/>
      <c r="B25" s="651"/>
      <c r="C25" s="651"/>
      <c r="D25" s="651"/>
      <c r="E25" s="651"/>
      <c r="F25" s="656"/>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6">
        <f>SUM(C91:C95)</f>
        <v>0</v>
      </c>
      <c r="D96" s="646">
        <f>SUM(D91:D95)</f>
        <v>0</v>
      </c>
    </row>
  </sheetData>
  <sheetProtection algorithmName="SHA-512" hashValue="H5zn3u5+hB6VpwfvHKQIdDSgHISG52e3mplptWUerSYLshgjyTnyt2BFt+NFO0vRfRQ2IKmx3UKXkf12Mz94Sw==" saltValue="xMWl16ni2NyGXTRi5hEnC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2" t="s">
        <v>662</v>
      </c>
      <c r="B1" s="971"/>
      <c r="C1" s="971"/>
      <c r="D1" s="971"/>
      <c r="E1" s="971"/>
      <c r="F1" s="971"/>
      <c r="G1" s="971"/>
    </row>
    <row r="2" spans="1:7" ht="26.25">
      <c r="A2" s="949" t="s">
        <v>663</v>
      </c>
      <c r="B2" s="971"/>
    </row>
    <row r="3" spans="1:7" ht="25.9" customHeight="1">
      <c r="A3" s="948" t="s">
        <v>779</v>
      </c>
      <c r="B3" s="97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142" sqref="B142"/>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273" t="s">
        <v>15</v>
      </c>
      <c r="B1" s="1330" t="str">
        <f>'CHECK SHEET'!D7</f>
        <v>College of Central Florida</v>
      </c>
      <c r="C1" s="1330"/>
      <c r="D1" s="1330"/>
      <c r="E1" s="1330"/>
      <c r="F1" s="1188"/>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31" t="s">
        <v>512</v>
      </c>
      <c r="B2" s="1331"/>
      <c r="C2" s="1331"/>
      <c r="D2" s="1331"/>
      <c r="E2" s="1331"/>
      <c r="F2" s="1187"/>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32" t="s">
        <v>570</v>
      </c>
      <c r="B3" s="1332"/>
      <c r="C3" s="1332"/>
      <c r="D3" s="1332"/>
      <c r="E3" s="1332"/>
      <c r="F3" s="1189"/>
    </row>
    <row r="4" spans="1:224" ht="30" customHeight="1">
      <c r="A4" s="1331" t="s">
        <v>736</v>
      </c>
      <c r="B4" s="1331"/>
      <c r="C4" s="1331"/>
      <c r="D4" s="1331"/>
      <c r="E4" s="1331"/>
      <c r="F4" s="1187"/>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87"/>
      <c r="B5" s="1187"/>
      <c r="C5" s="1187"/>
      <c r="D5" s="1187"/>
      <c r="E5" s="1187"/>
      <c r="F5" s="1187"/>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5" t="s">
        <v>669</v>
      </c>
      <c r="B7" s="1186"/>
      <c r="C7" s="1177" t="s">
        <v>731</v>
      </c>
      <c r="D7" s="1178"/>
      <c r="E7" s="1178"/>
      <c r="F7" s="1179"/>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33" t="s">
        <v>509</v>
      </c>
      <c r="B8" s="1334"/>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5" t="s">
        <v>103</v>
      </c>
      <c r="B9" s="1182"/>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5">
        <v>0</v>
      </c>
      <c r="E10" s="865">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6">
        <v>0</v>
      </c>
      <c r="E11" s="866">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6">
        <v>415312</v>
      </c>
      <c r="E12" s="866">
        <v>0</v>
      </c>
      <c r="F12" s="414">
        <f t="shared" si="0"/>
        <v>415312</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6">
        <v>0</v>
      </c>
      <c r="E13" s="866">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6">
        <v>0</v>
      </c>
      <c r="E14" s="866">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6">
        <v>0</v>
      </c>
      <c r="E15" s="866">
        <v>0</v>
      </c>
      <c r="F15" s="414">
        <f t="shared" si="0"/>
        <v>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6">
        <v>59393</v>
      </c>
      <c r="E16" s="866">
        <v>0</v>
      </c>
      <c r="F16" s="414">
        <f t="shared" si="0"/>
        <v>59393</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6">
        <v>0</v>
      </c>
      <c r="E17" s="866">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6">
        <v>0</v>
      </c>
      <c r="E18" s="866">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6">
        <v>0</v>
      </c>
      <c r="E19" s="866">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6">
        <v>0</v>
      </c>
      <c r="E20" s="866">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6">
        <v>0</v>
      </c>
      <c r="E21" s="866">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6">
        <v>0</v>
      </c>
      <c r="E22" s="866">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6">
        <v>0</v>
      </c>
      <c r="E23" s="866">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6">
        <v>0</v>
      </c>
      <c r="E24" s="866">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6">
        <v>104268</v>
      </c>
      <c r="E25" s="866">
        <v>0</v>
      </c>
      <c r="F25" s="414">
        <f t="shared" si="0"/>
        <v>104268</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6">
        <v>0</v>
      </c>
      <c r="E26" s="866">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6">
        <v>0</v>
      </c>
      <c r="E27" s="866">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6">
        <v>0</v>
      </c>
      <c r="E28" s="866">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6">
        <v>0</v>
      </c>
      <c r="E29" s="866">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6">
        <v>0</v>
      </c>
      <c r="E30" s="866">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6">
        <v>0</v>
      </c>
      <c r="E31" s="866">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6">
        <v>0</v>
      </c>
      <c r="E32" s="866">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6">
        <v>0</v>
      </c>
      <c r="E33" s="866">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6">
        <v>165696</v>
      </c>
      <c r="E34" s="866">
        <v>0</v>
      </c>
      <c r="F34" s="414">
        <f t="shared" si="0"/>
        <v>165696</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6">
        <v>0</v>
      </c>
      <c r="E35" s="866">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6">
        <v>0</v>
      </c>
      <c r="E36" s="866">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6">
        <v>0</v>
      </c>
      <c r="E37" s="866">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6">
        <v>0</v>
      </c>
      <c r="E38" s="866">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6">
        <v>0</v>
      </c>
      <c r="E39" s="866">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6">
        <v>0</v>
      </c>
      <c r="E40" s="866">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6">
        <v>0</v>
      </c>
      <c r="E41" s="866">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6">
        <v>0</v>
      </c>
      <c r="E42" s="866">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6">
        <v>0</v>
      </c>
      <c r="E43" s="866">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6">
        <v>0</v>
      </c>
      <c r="E44" s="866">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6">
        <v>0</v>
      </c>
      <c r="E45" s="866">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6">
        <v>0</v>
      </c>
      <c r="E46" s="866">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6">
        <v>0</v>
      </c>
      <c r="E47" s="866">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6">
        <v>56779</v>
      </c>
      <c r="E48" s="866">
        <v>0</v>
      </c>
      <c r="F48" s="414">
        <f t="shared" si="0"/>
        <v>56779</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6">
        <v>60752</v>
      </c>
      <c r="E49" s="866">
        <v>0</v>
      </c>
      <c r="F49" s="414">
        <f t="shared" si="0"/>
        <v>60752</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6">
        <v>0</v>
      </c>
      <c r="E50" s="866">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6">
        <v>0</v>
      </c>
      <c r="E51" s="866">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6">
        <v>0</v>
      </c>
      <c r="E52" s="866">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6">
        <v>0</v>
      </c>
      <c r="E53" s="866">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6">
        <v>52802</v>
      </c>
      <c r="E54" s="866">
        <v>0</v>
      </c>
      <c r="F54" s="414">
        <f t="shared" si="0"/>
        <v>52802</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6">
        <v>0</v>
      </c>
      <c r="E55" s="866">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6">
        <v>0</v>
      </c>
      <c r="E56" s="867">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915002</v>
      </c>
      <c r="E57" s="469">
        <f>SUM(E10:E56)</f>
        <v>0</v>
      </c>
      <c r="F57" s="469">
        <f t="shared" si="0"/>
        <v>915002</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77" t="str">
        <f>C7</f>
        <v>2018-19</v>
      </c>
      <c r="D61" s="1178"/>
      <c r="E61" s="1178"/>
      <c r="F61" s="1179"/>
      <c r="G61" s="407"/>
      <c r="H61" s="408"/>
      <c r="I61" s="408"/>
      <c r="J61" s="408"/>
      <c r="K61" s="408"/>
      <c r="L61" s="408"/>
      <c r="M61" s="408"/>
      <c r="N61" s="408"/>
      <c r="O61" s="408"/>
      <c r="P61" s="408"/>
      <c r="Q61" s="408"/>
      <c r="R61" s="409"/>
      <c r="S61" s="409"/>
      <c r="T61" s="409"/>
      <c r="U61" s="409"/>
    </row>
    <row r="62" spans="1:21" s="410" customFormat="1" ht="111.6" customHeight="1" thickBot="1">
      <c r="A62" s="1333" t="s">
        <v>509</v>
      </c>
      <c r="B62" s="1334"/>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3" t="s">
        <v>12</v>
      </c>
      <c r="B63" s="1184"/>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5">
        <v>7333</v>
      </c>
      <c r="E64" s="865">
        <v>0</v>
      </c>
      <c r="F64" s="406">
        <f t="shared" si="0"/>
        <v>7333</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6">
        <v>0</v>
      </c>
      <c r="E65" s="868">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6">
        <v>0</v>
      </c>
      <c r="E66" s="868">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6">
        <v>10001</v>
      </c>
      <c r="E67" s="868">
        <v>0</v>
      </c>
      <c r="F67" s="433">
        <f t="shared" si="0"/>
        <v>10001</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6">
        <v>0</v>
      </c>
      <c r="E68" s="868">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6">
        <v>0</v>
      </c>
      <c r="E69" s="868">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6">
        <v>0</v>
      </c>
      <c r="E70" s="868">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6">
        <v>0</v>
      </c>
      <c r="E71" s="868">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6">
        <v>0</v>
      </c>
      <c r="E72" s="868">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6">
        <v>0</v>
      </c>
      <c r="E73" s="868">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6">
        <v>0</v>
      </c>
      <c r="E74" s="868">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6">
        <v>0</v>
      </c>
      <c r="E75" s="868">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6">
        <v>0</v>
      </c>
      <c r="E76" s="868">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6">
        <v>0</v>
      </c>
      <c r="E77" s="868">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6">
        <v>0</v>
      </c>
      <c r="E78" s="868">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6">
        <v>0</v>
      </c>
      <c r="E79" s="868">
        <v>0</v>
      </c>
      <c r="F79" s="433">
        <f t="shared" si="0"/>
        <v>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6">
        <v>0</v>
      </c>
      <c r="E80" s="868">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6">
        <v>0</v>
      </c>
      <c r="E81" s="868">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6">
        <v>3334</v>
      </c>
      <c r="E82" s="868">
        <v>0</v>
      </c>
      <c r="F82" s="433">
        <f t="shared" si="1"/>
        <v>3334</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6">
        <v>0</v>
      </c>
      <c r="E83" s="868">
        <v>0</v>
      </c>
      <c r="F83" s="433">
        <f t="shared" si="1"/>
        <v>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6">
        <v>0</v>
      </c>
      <c r="E84" s="868">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6">
        <v>0</v>
      </c>
      <c r="E85" s="868">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6">
        <v>0</v>
      </c>
      <c r="E86" s="868">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6">
        <v>0</v>
      </c>
      <c r="E87" s="868">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6">
        <v>0</v>
      </c>
      <c r="E88" s="868">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6">
        <v>0</v>
      </c>
      <c r="E89" s="868">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6">
        <v>0</v>
      </c>
      <c r="E90" s="868">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6">
        <v>0</v>
      </c>
      <c r="E91" s="868">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6">
        <v>0</v>
      </c>
      <c r="E92" s="868">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6">
        <v>0</v>
      </c>
      <c r="E93" s="868">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6">
        <v>0</v>
      </c>
      <c r="E94" s="868">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6">
        <v>0</v>
      </c>
      <c r="E95" s="868">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6">
        <v>0</v>
      </c>
      <c r="E96" s="868">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6">
        <v>0</v>
      </c>
      <c r="E97" s="868">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6">
        <v>0</v>
      </c>
      <c r="E98" s="868">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6">
        <v>221</v>
      </c>
      <c r="E99" s="868">
        <v>0</v>
      </c>
      <c r="F99" s="433">
        <f t="shared" si="1"/>
        <v>221</v>
      </c>
      <c r="G99" s="407"/>
      <c r="H99" s="407"/>
      <c r="I99" s="407"/>
      <c r="J99" s="407"/>
      <c r="K99" s="407"/>
      <c r="L99" s="407"/>
      <c r="M99" s="407"/>
      <c r="N99" s="407"/>
      <c r="O99" s="407"/>
      <c r="P99" s="407"/>
      <c r="Q99" s="407"/>
    </row>
    <row r="100" spans="1:17" s="410" customFormat="1" ht="30" customHeight="1">
      <c r="A100" s="430" t="s">
        <v>301</v>
      </c>
      <c r="B100" s="431"/>
      <c r="C100" s="432" t="s">
        <v>177</v>
      </c>
      <c r="D100" s="866">
        <v>0</v>
      </c>
      <c r="E100" s="868">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6">
        <v>0</v>
      </c>
      <c r="E101" s="868">
        <v>0</v>
      </c>
      <c r="F101" s="437">
        <f t="shared" si="1"/>
        <v>0</v>
      </c>
      <c r="G101" s="407"/>
      <c r="H101" s="407"/>
      <c r="I101" s="407"/>
      <c r="J101" s="407"/>
      <c r="K101" s="407"/>
      <c r="L101" s="407"/>
      <c r="M101" s="407"/>
      <c r="N101" s="407"/>
      <c r="O101" s="407"/>
      <c r="P101" s="407"/>
      <c r="Q101" s="407"/>
    </row>
    <row r="102" spans="1:17" s="410" customFormat="1" ht="30" customHeight="1" thickBot="1">
      <c r="A102" s="1180" t="s">
        <v>179</v>
      </c>
      <c r="B102" s="1181"/>
      <c r="C102" s="472"/>
      <c r="D102" s="470">
        <f>SUM(D64:D101)</f>
        <v>20889</v>
      </c>
      <c r="E102" s="470">
        <f>SUM(E64:E101)</f>
        <v>0</v>
      </c>
      <c r="F102" s="470">
        <f t="shared" si="1"/>
        <v>20889</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77" t="str">
        <f>C7</f>
        <v>2018-19</v>
      </c>
      <c r="D105" s="1178"/>
      <c r="E105" s="1178"/>
      <c r="F105" s="1179"/>
      <c r="G105" s="407"/>
      <c r="H105" s="407"/>
      <c r="I105" s="407"/>
      <c r="J105" s="407"/>
      <c r="K105" s="407"/>
      <c r="L105" s="407"/>
      <c r="M105" s="407"/>
      <c r="N105" s="407"/>
      <c r="O105" s="407"/>
      <c r="P105" s="407"/>
      <c r="Q105" s="407"/>
    </row>
    <row r="106" spans="1:17" s="410" customFormat="1" ht="111.6" customHeight="1" thickBot="1">
      <c r="A106" s="1335" t="s">
        <v>13</v>
      </c>
      <c r="B106" s="1336"/>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5">
        <v>0</v>
      </c>
      <c r="E107" s="865">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6">
        <v>0</v>
      </c>
      <c r="E108" s="866">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6">
        <v>0</v>
      </c>
      <c r="E109" s="866">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6">
        <v>0</v>
      </c>
      <c r="E110" s="866">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6">
        <v>0</v>
      </c>
      <c r="E111" s="866">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6">
        <v>0</v>
      </c>
      <c r="E112" s="866">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6">
        <v>0</v>
      </c>
      <c r="E113" s="866">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6">
        <v>0</v>
      </c>
      <c r="E114" s="866">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6">
        <v>0</v>
      </c>
      <c r="E115" s="866">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7">
        <v>0</v>
      </c>
      <c r="E116" s="867">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80" t="s">
        <v>235</v>
      </c>
      <c r="B119" s="1181"/>
      <c r="C119" s="457"/>
      <c r="D119" s="470">
        <f>+D57+D102+D117</f>
        <v>935891</v>
      </c>
      <c r="E119" s="470">
        <f>+E57+E102+E117</f>
        <v>0</v>
      </c>
      <c r="F119" s="470">
        <f>SUM(D119:E119)</f>
        <v>935891</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5" customFormat="1" ht="30" customHeight="1" thickBot="1">
      <c r="A121" s="35"/>
      <c r="B121" s="35"/>
      <c r="C121" s="35"/>
      <c r="D121" s="35"/>
      <c r="E121" s="35"/>
      <c r="F121" s="35"/>
    </row>
    <row r="122" spans="1:17" s="410" customFormat="1" ht="116.45" customHeight="1" thickBot="1">
      <c r="A122" s="1337" t="s">
        <v>506</v>
      </c>
      <c r="B122" s="1338"/>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5">
        <v>0</v>
      </c>
      <c r="E123" s="865">
        <v>0</v>
      </c>
      <c r="F123" s="870">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9">
        <f>'EXHIBIT C'!H10</f>
        <v>935891</v>
      </c>
      <c r="E124" s="866">
        <v>0</v>
      </c>
      <c r="F124" s="414">
        <f t="shared" ref="F124:F134" si="3">+D124+E124</f>
        <v>935891</v>
      </c>
      <c r="G124" s="463"/>
      <c r="H124" s="463"/>
      <c r="I124" s="463"/>
      <c r="J124" s="463"/>
      <c r="K124" s="463"/>
      <c r="L124" s="463"/>
      <c r="M124" s="463"/>
      <c r="N124" s="463"/>
      <c r="O124" s="463"/>
      <c r="P124" s="463"/>
      <c r="Q124" s="463"/>
    </row>
    <row r="125" spans="1:17" s="464" customFormat="1" ht="30" customHeight="1">
      <c r="A125" s="411" t="s">
        <v>573</v>
      </c>
      <c r="B125" s="465"/>
      <c r="C125" s="466"/>
      <c r="D125" s="869">
        <f>'EXHIBIT C'!F19</f>
        <v>0</v>
      </c>
      <c r="E125" s="866">
        <v>0</v>
      </c>
      <c r="F125" s="414">
        <f t="shared" si="3"/>
        <v>0</v>
      </c>
      <c r="G125" s="463"/>
      <c r="H125" s="463"/>
      <c r="I125" s="463"/>
      <c r="J125" s="463"/>
      <c r="K125" s="463"/>
      <c r="L125" s="463"/>
      <c r="M125" s="463"/>
      <c r="N125" s="463"/>
      <c r="O125" s="463"/>
      <c r="P125" s="463"/>
      <c r="Q125" s="463"/>
    </row>
    <row r="126" spans="1:17" s="464" customFormat="1" ht="30" customHeight="1">
      <c r="A126" s="411" t="s">
        <v>270</v>
      </c>
      <c r="B126" s="465"/>
      <c r="C126" s="466"/>
      <c r="D126" s="866">
        <v>0</v>
      </c>
      <c r="E126" s="866">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6">
        <v>0</v>
      </c>
      <c r="E127" s="866">
        <v>0</v>
      </c>
      <c r="F127" s="414">
        <f t="shared" si="3"/>
        <v>0</v>
      </c>
      <c r="G127" s="463"/>
      <c r="H127" s="463"/>
      <c r="I127" s="463"/>
      <c r="J127" s="463"/>
      <c r="K127" s="463"/>
      <c r="L127" s="463"/>
      <c r="M127" s="463"/>
      <c r="N127" s="463"/>
      <c r="O127" s="463"/>
      <c r="P127" s="463"/>
      <c r="Q127" s="463"/>
    </row>
    <row r="128" spans="1:17" s="464" customFormat="1" ht="30" customHeight="1">
      <c r="A128" s="879" t="s">
        <v>755</v>
      </c>
      <c r="B128" s="465"/>
      <c r="C128" s="466"/>
      <c r="D128" s="866">
        <v>0</v>
      </c>
      <c r="E128" s="866">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6">
        <v>0</v>
      </c>
      <c r="E129" s="866">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6">
        <v>0</v>
      </c>
      <c r="E130" s="866">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6">
        <v>0</v>
      </c>
      <c r="E131" s="866">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6">
        <v>0</v>
      </c>
      <c r="E132" s="866">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6">
        <v>0</v>
      </c>
      <c r="E133" s="866">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7">
        <v>0</v>
      </c>
      <c r="E134" s="867">
        <v>0</v>
      </c>
      <c r="F134" s="419">
        <f t="shared" si="3"/>
        <v>0</v>
      </c>
      <c r="G134" s="463"/>
      <c r="H134" s="463"/>
      <c r="I134" s="463"/>
      <c r="J134" s="463"/>
      <c r="K134" s="463"/>
      <c r="L134" s="463"/>
      <c r="M134" s="463"/>
      <c r="N134" s="463"/>
      <c r="O134" s="463"/>
      <c r="P134" s="463"/>
      <c r="Q134" s="463"/>
    </row>
    <row r="135" spans="1:17" ht="30" customHeight="1" thickBot="1">
      <c r="A135" s="1175" t="s">
        <v>267</v>
      </c>
      <c r="B135" s="1176"/>
      <c r="C135" s="457"/>
      <c r="D135" s="458">
        <f>SUM(D123:D134)</f>
        <v>935891</v>
      </c>
      <c r="E135" s="459">
        <f>SUM(E123:E134)</f>
        <v>0</v>
      </c>
      <c r="F135" s="460">
        <f>SUM(F123:F134)</f>
        <v>935891</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21.5" customHeight="1">
      <c r="A137" s="1339" t="s">
        <v>748</v>
      </c>
      <c r="B137" s="1339"/>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81" t="s">
        <v>747</v>
      </c>
      <c r="B139" s="410"/>
      <c r="C139" s="410"/>
      <c r="D139" s="451"/>
      <c r="E139" s="451"/>
      <c r="F139" s="452"/>
      <c r="G139" s="444"/>
      <c r="H139" s="444"/>
      <c r="I139" s="444"/>
      <c r="J139" s="444"/>
      <c r="K139" s="444"/>
      <c r="L139" s="444"/>
      <c r="M139" s="444"/>
      <c r="N139" s="444"/>
      <c r="O139" s="444"/>
      <c r="P139" s="444"/>
      <c r="Q139" s="444"/>
    </row>
    <row r="140" spans="1:17" ht="30" customHeight="1">
      <c r="A140" s="1167"/>
      <c r="B140" s="1168"/>
      <c r="C140" s="1168"/>
      <c r="D140" s="1168"/>
      <c r="E140" s="1168"/>
      <c r="F140" s="1169"/>
      <c r="G140" s="444"/>
      <c r="H140" s="444"/>
      <c r="I140" s="444"/>
      <c r="J140" s="444"/>
      <c r="K140" s="444"/>
      <c r="L140" s="444"/>
      <c r="M140" s="444"/>
      <c r="N140" s="444"/>
      <c r="O140" s="444"/>
      <c r="P140" s="444"/>
      <c r="Q140" s="444"/>
    </row>
    <row r="141" spans="1:17" ht="30" customHeight="1">
      <c r="A141" s="1170"/>
      <c r="B141" s="1118"/>
      <c r="C141" s="1118"/>
      <c r="D141" s="1118"/>
      <c r="E141" s="1118"/>
      <c r="F141" s="1171"/>
      <c r="G141" s="444"/>
      <c r="H141" s="444"/>
      <c r="I141" s="444"/>
      <c r="J141" s="444"/>
      <c r="K141" s="444"/>
      <c r="L141" s="444"/>
      <c r="M141" s="444"/>
      <c r="N141" s="444"/>
      <c r="O141" s="444"/>
      <c r="P141" s="444"/>
      <c r="Q141" s="444"/>
    </row>
    <row r="142" spans="1:17" ht="30" customHeight="1">
      <c r="A142" s="1170"/>
      <c r="B142" s="1118"/>
      <c r="C142" s="1118"/>
      <c r="D142" s="1118"/>
      <c r="E142" s="1118"/>
      <c r="F142" s="1171"/>
      <c r="G142" s="444"/>
      <c r="H142" s="444"/>
      <c r="I142" s="444"/>
      <c r="J142" s="444"/>
      <c r="K142" s="444"/>
      <c r="L142" s="444"/>
      <c r="M142" s="444"/>
      <c r="N142" s="444"/>
      <c r="O142" s="444"/>
      <c r="P142" s="444"/>
      <c r="Q142" s="444"/>
    </row>
    <row r="143" spans="1:17" ht="30" customHeight="1">
      <c r="A143" s="1170"/>
      <c r="B143" s="1118"/>
      <c r="C143" s="1118"/>
      <c r="D143" s="1118"/>
      <c r="E143" s="1118"/>
      <c r="F143" s="1171"/>
      <c r="G143" s="444"/>
      <c r="H143" s="444"/>
      <c r="I143" s="444"/>
      <c r="J143" s="444"/>
      <c r="K143" s="444"/>
      <c r="L143" s="444"/>
      <c r="M143" s="444"/>
      <c r="N143" s="444"/>
      <c r="O143" s="444"/>
      <c r="P143" s="444"/>
      <c r="Q143" s="444"/>
    </row>
    <row r="144" spans="1:17" ht="30" customHeight="1">
      <c r="A144" s="1170"/>
      <c r="B144" s="1118"/>
      <c r="C144" s="1118"/>
      <c r="D144" s="1118"/>
      <c r="E144" s="1118"/>
      <c r="F144" s="1171"/>
      <c r="G144" s="444"/>
      <c r="H144" s="444"/>
      <c r="I144" s="444"/>
      <c r="J144" s="444"/>
      <c r="K144" s="444"/>
      <c r="L144" s="444"/>
      <c r="M144" s="444"/>
      <c r="N144" s="444"/>
      <c r="O144" s="444"/>
      <c r="P144" s="444"/>
      <c r="Q144" s="444"/>
    </row>
    <row r="145" spans="1:17" ht="30" customHeight="1">
      <c r="A145" s="1170"/>
      <c r="B145" s="1118"/>
      <c r="C145" s="1118"/>
      <c r="D145" s="1118"/>
      <c r="E145" s="1118"/>
      <c r="F145" s="1171"/>
      <c r="G145" s="444"/>
      <c r="H145" s="444"/>
      <c r="I145" s="444"/>
      <c r="J145" s="444"/>
      <c r="K145" s="444"/>
      <c r="L145" s="444"/>
      <c r="M145" s="444"/>
      <c r="N145" s="444"/>
      <c r="O145" s="444"/>
      <c r="P145" s="444"/>
      <c r="Q145" s="444"/>
    </row>
    <row r="146" spans="1:17" ht="30" customHeight="1" thickBot="1">
      <c r="A146" s="1172"/>
      <c r="B146" s="1173"/>
      <c r="C146" s="1173"/>
      <c r="D146" s="1173"/>
      <c r="E146" s="1173"/>
      <c r="F146" s="1174"/>
      <c r="G146" s="444"/>
      <c r="H146" s="444"/>
      <c r="I146" s="444"/>
      <c r="J146" s="444"/>
      <c r="K146" s="444"/>
      <c r="L146" s="444"/>
      <c r="M146" s="444"/>
      <c r="N146" s="444"/>
      <c r="O146" s="444"/>
      <c r="P146" s="444"/>
      <c r="Q146" s="444"/>
    </row>
    <row r="147" spans="1:17" ht="30" customHeight="1">
      <c r="A147" s="873"/>
      <c r="B147" s="873"/>
      <c r="C147" s="873"/>
      <c r="D147" s="873"/>
      <c r="E147" s="873"/>
      <c r="F147" s="873"/>
      <c r="G147" s="444"/>
      <c r="H147" s="444"/>
      <c r="I147" s="444"/>
      <c r="J147" s="444"/>
      <c r="K147" s="444"/>
      <c r="L147" s="444"/>
      <c r="M147" s="444"/>
      <c r="N147" s="444"/>
      <c r="O147" s="444"/>
      <c r="P147" s="444"/>
      <c r="Q147" s="444"/>
    </row>
    <row r="148" spans="1:17" ht="27" customHeight="1" thickBot="1">
      <c r="A148" s="881" t="s">
        <v>749</v>
      </c>
      <c r="B148" s="874"/>
      <c r="C148" s="874"/>
      <c r="D148" s="451"/>
      <c r="E148" s="451"/>
      <c r="F148" s="452"/>
      <c r="G148" s="444"/>
      <c r="H148" s="444"/>
      <c r="I148" s="444"/>
      <c r="J148" s="444"/>
      <c r="K148" s="444"/>
      <c r="L148" s="444"/>
      <c r="M148" s="444"/>
      <c r="N148" s="444"/>
      <c r="O148" s="444"/>
      <c r="P148" s="444"/>
      <c r="Q148" s="444"/>
    </row>
    <row r="149" spans="1:17" ht="30" customHeight="1">
      <c r="A149" s="1167"/>
      <c r="B149" s="1168"/>
      <c r="C149" s="1168"/>
      <c r="D149" s="1168"/>
      <c r="E149" s="1168"/>
      <c r="F149" s="1169"/>
      <c r="G149" s="444"/>
      <c r="H149" s="444"/>
      <c r="I149" s="444"/>
      <c r="J149" s="444"/>
      <c r="K149" s="444"/>
      <c r="L149" s="444"/>
      <c r="M149" s="444"/>
      <c r="N149" s="444"/>
      <c r="O149" s="444"/>
      <c r="P149" s="444"/>
      <c r="Q149" s="444"/>
    </row>
    <row r="150" spans="1:17" ht="30" customHeight="1">
      <c r="A150" s="1170"/>
      <c r="B150" s="1118"/>
      <c r="C150" s="1118"/>
      <c r="D150" s="1118"/>
      <c r="E150" s="1118"/>
      <c r="F150" s="1171"/>
      <c r="G150" s="444"/>
      <c r="H150" s="444"/>
      <c r="I150" s="444"/>
      <c r="J150" s="444"/>
      <c r="K150" s="444"/>
      <c r="L150" s="444"/>
      <c r="M150" s="444"/>
      <c r="N150" s="444"/>
      <c r="O150" s="444"/>
      <c r="P150" s="444"/>
      <c r="Q150" s="444"/>
    </row>
    <row r="151" spans="1:17" ht="30" customHeight="1">
      <c r="A151" s="1170"/>
      <c r="B151" s="1118"/>
      <c r="C151" s="1118"/>
      <c r="D151" s="1118"/>
      <c r="E151" s="1118"/>
      <c r="F151" s="1171"/>
      <c r="G151" s="444"/>
      <c r="H151" s="444"/>
      <c r="I151" s="444"/>
      <c r="J151" s="444"/>
      <c r="K151" s="444"/>
      <c r="L151" s="444"/>
      <c r="M151" s="444"/>
      <c r="N151" s="444"/>
      <c r="O151" s="444"/>
      <c r="P151" s="444"/>
      <c r="Q151" s="444"/>
    </row>
    <row r="152" spans="1:17" ht="30" customHeight="1">
      <c r="A152" s="1170"/>
      <c r="B152" s="1118"/>
      <c r="C152" s="1118"/>
      <c r="D152" s="1118"/>
      <c r="E152" s="1118"/>
      <c r="F152" s="1171"/>
      <c r="G152" s="444"/>
      <c r="H152" s="444"/>
      <c r="I152" s="444"/>
      <c r="J152" s="444"/>
      <c r="K152" s="444"/>
      <c r="L152" s="444"/>
      <c r="M152" s="444"/>
      <c r="N152" s="444"/>
      <c r="O152" s="444"/>
      <c r="P152" s="444"/>
      <c r="Q152" s="444"/>
    </row>
    <row r="153" spans="1:17" ht="30" customHeight="1">
      <c r="A153" s="1170"/>
      <c r="B153" s="1118"/>
      <c r="C153" s="1118"/>
      <c r="D153" s="1118"/>
      <c r="E153" s="1118"/>
      <c r="F153" s="1171"/>
      <c r="G153" s="444"/>
      <c r="H153" s="444"/>
      <c r="I153" s="444"/>
      <c r="J153" s="444"/>
      <c r="K153" s="444"/>
      <c r="L153" s="444"/>
      <c r="M153" s="444"/>
      <c r="N153" s="444"/>
      <c r="O153" s="444"/>
      <c r="P153" s="444"/>
      <c r="Q153" s="444"/>
    </row>
    <row r="154" spans="1:17" ht="30" customHeight="1">
      <c r="A154" s="1170"/>
      <c r="B154" s="1118"/>
      <c r="C154" s="1118"/>
      <c r="D154" s="1118"/>
      <c r="E154" s="1118"/>
      <c r="F154" s="1171"/>
      <c r="G154" s="444"/>
      <c r="H154" s="444"/>
      <c r="I154" s="444"/>
      <c r="J154" s="444"/>
      <c r="K154" s="444"/>
      <c r="L154" s="444"/>
      <c r="M154" s="444"/>
      <c r="N154" s="444"/>
      <c r="O154" s="444"/>
      <c r="P154" s="444"/>
      <c r="Q154" s="444"/>
    </row>
    <row r="155" spans="1:17" ht="30" customHeight="1" thickBot="1">
      <c r="A155" s="1172"/>
      <c r="B155" s="1173"/>
      <c r="C155" s="1173"/>
      <c r="D155" s="1173"/>
      <c r="E155" s="1173"/>
      <c r="F155" s="1174"/>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Cis2sdSnVo6XrfhCa3Hj04CwlMSNgA1OXBBl1uNixrbt17BazhyKFa96NDnXTWdIBPbPj824UzB/sK68DbufYQ==" saltValue="DxZYup5r4TOJChhfb7AuN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6" sqref="H6"/>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73" t="s">
        <v>259</v>
      </c>
      <c r="C1" s="1273"/>
      <c r="D1" s="1273"/>
      <c r="E1" s="1273"/>
      <c r="F1" s="481"/>
      <c r="G1" s="481"/>
    </row>
    <row r="2" spans="2:7" ht="26.25">
      <c r="B2" s="1273" t="s">
        <v>751</v>
      </c>
      <c r="C2" s="1273"/>
      <c r="D2" s="1273"/>
      <c r="E2" s="1273"/>
      <c r="F2" s="481"/>
      <c r="G2" s="481"/>
    </row>
    <row r="3" spans="2:7" ht="21">
      <c r="B3" s="1299"/>
      <c r="C3" s="1299"/>
      <c r="D3" s="1299"/>
      <c r="E3" s="1299"/>
      <c r="F3" s="481"/>
      <c r="G3" s="481"/>
    </row>
    <row r="4" spans="2:7" ht="21.75" thickBot="1">
      <c r="B4" s="1195"/>
      <c r="C4" s="1195"/>
      <c r="D4" s="1195"/>
      <c r="E4" s="1195"/>
      <c r="F4" s="481"/>
      <c r="G4" s="481"/>
    </row>
    <row r="5" spans="2:7" ht="58.5" customHeight="1">
      <c r="B5" s="1207" t="s">
        <v>664</v>
      </c>
      <c r="C5" s="1343" t="s">
        <v>464</v>
      </c>
      <c r="D5" s="1344"/>
      <c r="E5" s="1345"/>
    </row>
    <row r="6" spans="2:7">
      <c r="B6" s="1208"/>
      <c r="C6" s="1193" t="s">
        <v>465</v>
      </c>
      <c r="D6" s="483" t="s">
        <v>466</v>
      </c>
      <c r="E6" s="484" t="s">
        <v>467</v>
      </c>
    </row>
    <row r="7" spans="2:7" ht="29.25" customHeight="1">
      <c r="B7" s="1209"/>
      <c r="C7" s="1199"/>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5"/>
    </row>
    <row r="12" spans="2:7" ht="15" customHeight="1">
      <c r="B12" s="494" t="s">
        <v>604</v>
      </c>
      <c r="C12" s="495"/>
      <c r="D12" s="495"/>
      <c r="E12" s="496"/>
    </row>
    <row r="13" spans="2:7" ht="59.25" customHeight="1">
      <c r="B13" s="1210" t="s">
        <v>665</v>
      </c>
      <c r="C13" s="1346" t="s">
        <v>464</v>
      </c>
      <c r="D13" s="1347"/>
      <c r="E13" s="1348"/>
    </row>
    <row r="14" spans="2:7">
      <c r="B14" s="1208"/>
      <c r="C14" s="1193" t="s">
        <v>465</v>
      </c>
      <c r="D14" s="497" t="s">
        <v>466</v>
      </c>
      <c r="E14" s="498" t="s">
        <v>467</v>
      </c>
    </row>
    <row r="15" spans="2:7">
      <c r="B15" s="1209"/>
      <c r="C15" s="1199"/>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11" t="s">
        <v>666</v>
      </c>
      <c r="C23" s="1349" t="s">
        <v>464</v>
      </c>
      <c r="D23" s="1350"/>
      <c r="E23" s="1351"/>
    </row>
    <row r="24" spans="2:5">
      <c r="B24" s="1212"/>
      <c r="C24" s="1193" t="s">
        <v>465</v>
      </c>
      <c r="D24" s="508" t="s">
        <v>466</v>
      </c>
      <c r="E24" s="509" t="s">
        <v>467</v>
      </c>
    </row>
    <row r="25" spans="2:5">
      <c r="B25" s="1213"/>
      <c r="C25" s="1199"/>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202" t="s">
        <v>667</v>
      </c>
      <c r="C31" s="1352" t="s">
        <v>464</v>
      </c>
      <c r="D31" s="1353"/>
      <c r="E31" s="1354"/>
    </row>
    <row r="32" spans="2:5">
      <c r="B32" s="1203"/>
      <c r="C32" s="1193" t="s">
        <v>465</v>
      </c>
      <c r="D32" s="483" t="s">
        <v>466</v>
      </c>
      <c r="E32" s="509" t="s">
        <v>467</v>
      </c>
    </row>
    <row r="33" spans="2:7">
      <c r="B33" s="1204"/>
      <c r="C33" s="1199"/>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5" t="s">
        <v>471</v>
      </c>
      <c r="C42" s="1205"/>
      <c r="D42" s="1205"/>
      <c r="E42" s="1205"/>
    </row>
    <row r="43" spans="2:7">
      <c r="B43" s="1205"/>
      <c r="C43" s="1205"/>
      <c r="D43" s="1205"/>
      <c r="E43" s="1205"/>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40"/>
      <c r="D46" s="527"/>
      <c r="E46" s="527"/>
    </row>
    <row r="47" spans="2:7">
      <c r="B47" s="529" t="s">
        <v>553</v>
      </c>
      <c r="D47" s="527"/>
      <c r="E47" s="527"/>
      <c r="G47" s="1341"/>
    </row>
    <row r="48" spans="2:7">
      <c r="D48" s="527"/>
      <c r="E48" s="527"/>
    </row>
    <row r="49" spans="2:5" ht="15" customHeight="1">
      <c r="B49" s="1205"/>
      <c r="C49" s="1205"/>
      <c r="D49" s="1205"/>
      <c r="E49" s="1205"/>
    </row>
    <row r="50" spans="2:5">
      <c r="B50" s="1205"/>
      <c r="C50" s="1205"/>
      <c r="D50" s="1205"/>
      <c r="E50" s="1205"/>
    </row>
    <row r="51" spans="2:5">
      <c r="B51" s="1205"/>
      <c r="C51" s="1205"/>
      <c r="D51" s="1205"/>
      <c r="E51" s="1205"/>
    </row>
    <row r="52" spans="2:5" ht="21">
      <c r="B52" s="1076" t="str">
        <f>B1</f>
        <v>THE FLORIDA COLLEGE SYSTEM</v>
      </c>
      <c r="C52" s="1076"/>
      <c r="D52" s="1076"/>
      <c r="E52" s="1076"/>
    </row>
    <row r="53" spans="2:5" ht="21">
      <c r="B53" s="1076" t="str">
        <f>B2&amp;" , cont."</f>
        <v>FALL 2018-19 TUITION INCREASED BY 0% , cont.</v>
      </c>
      <c r="C53" s="1076"/>
      <c r="D53" s="1076"/>
      <c r="E53" s="1076"/>
    </row>
    <row r="54" spans="2:5" ht="21">
      <c r="B54" s="1076"/>
      <c r="C54" s="1076"/>
      <c r="D54" s="1076"/>
      <c r="E54" s="1076"/>
    </row>
    <row r="55" spans="2:5" ht="16.5" thickBot="1">
      <c r="B55" s="506"/>
      <c r="C55" s="523"/>
      <c r="D55" s="523"/>
      <c r="E55" s="523"/>
    </row>
    <row r="56" spans="2:5" ht="33" customHeight="1">
      <c r="B56" s="1196" t="s">
        <v>638</v>
      </c>
      <c r="C56" s="1349" t="s">
        <v>464</v>
      </c>
      <c r="D56" s="1350"/>
      <c r="E56" s="1351"/>
    </row>
    <row r="57" spans="2:5">
      <c r="B57" s="1197"/>
      <c r="C57" s="1193" t="s">
        <v>465</v>
      </c>
      <c r="D57" s="483" t="s">
        <v>466</v>
      </c>
      <c r="E57" s="509" t="s">
        <v>467</v>
      </c>
    </row>
    <row r="58" spans="2:5">
      <c r="B58" s="1198"/>
      <c r="C58" s="1199"/>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00" t="s">
        <v>639</v>
      </c>
      <c r="C63" s="1346" t="s">
        <v>464</v>
      </c>
      <c r="D63" s="1347"/>
      <c r="E63" s="1355"/>
    </row>
    <row r="64" spans="2:5">
      <c r="B64" s="1197"/>
      <c r="C64" s="1193" t="s">
        <v>465</v>
      </c>
      <c r="D64" s="483" t="s">
        <v>466</v>
      </c>
      <c r="E64" s="509" t="s">
        <v>467</v>
      </c>
    </row>
    <row r="65" spans="2:16">
      <c r="B65" s="1198"/>
      <c r="C65" s="1199"/>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0" t="s">
        <v>523</v>
      </c>
      <c r="C72" s="1349" t="s">
        <v>622</v>
      </c>
      <c r="D72" s="1350"/>
      <c r="E72" s="1351"/>
    </row>
    <row r="73" spans="2:16">
      <c r="B73" s="1191"/>
      <c r="C73" s="1193" t="s">
        <v>465</v>
      </c>
      <c r="D73" s="535" t="s">
        <v>466</v>
      </c>
      <c r="E73" s="536" t="s">
        <v>467</v>
      </c>
    </row>
    <row r="74" spans="2:16">
      <c r="B74" s="1192"/>
      <c r="C74" s="1194"/>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206"/>
      <c r="G76" s="1206"/>
      <c r="H76" s="1206"/>
      <c r="I76" s="1206"/>
      <c r="J76" s="1206"/>
      <c r="K76" s="1206"/>
      <c r="L76" s="1206"/>
      <c r="M76" s="1206"/>
      <c r="N76" s="1206"/>
      <c r="O76" s="1206"/>
      <c r="P76" s="1206"/>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206"/>
      <c r="G78" s="1206"/>
      <c r="H78" s="1206"/>
      <c r="I78" s="1206"/>
      <c r="J78" s="1206"/>
      <c r="K78" s="1206"/>
      <c r="L78" s="1206"/>
      <c r="M78" s="1206"/>
      <c r="N78" s="1206"/>
      <c r="O78" s="1206"/>
      <c r="P78" s="1206"/>
    </row>
    <row r="79" spans="2:16" ht="15" customHeight="1">
      <c r="B79" s="524" t="s">
        <v>474</v>
      </c>
      <c r="C79" s="525"/>
      <c r="D79" s="525"/>
      <c r="E79" s="525"/>
    </row>
    <row r="80" spans="2:16" ht="15" customHeight="1">
      <c r="B80" s="524"/>
      <c r="C80" s="525"/>
      <c r="D80" s="525"/>
      <c r="E80" s="525"/>
    </row>
    <row r="81" spans="2:5" ht="30.6" customHeight="1">
      <c r="B81" s="1201" t="s">
        <v>603</v>
      </c>
      <c r="C81" s="1201"/>
      <c r="D81" s="1201"/>
      <c r="E81" s="1201"/>
    </row>
    <row r="83" spans="2:5" ht="15" customHeight="1"/>
    <row r="85" spans="2:5">
      <c r="B85" s="527"/>
      <c r="C85" s="1342"/>
      <c r="D85" s="1342"/>
      <c r="E85" s="1342"/>
    </row>
    <row r="86" spans="2:5">
      <c r="B86" s="527"/>
      <c r="C86" s="528"/>
      <c r="D86" s="528"/>
      <c r="E86" s="528"/>
    </row>
    <row r="87" spans="2:5">
      <c r="B87" s="527"/>
      <c r="C87" s="1340"/>
      <c r="D87" s="527"/>
      <c r="E87" s="527"/>
    </row>
    <row r="88" spans="2:5">
      <c r="B88" s="527"/>
      <c r="C88" s="1340"/>
      <c r="D88" s="527"/>
      <c r="E88" s="527"/>
    </row>
    <row r="89" spans="2:5">
      <c r="B89" s="527"/>
      <c r="C89" s="527"/>
      <c r="D89" s="527"/>
      <c r="E89" s="527"/>
    </row>
    <row r="90" spans="2:5">
      <c r="B90" s="527"/>
      <c r="C90" s="527"/>
      <c r="D90" s="527"/>
      <c r="E90" s="527"/>
    </row>
    <row r="91" spans="2:5">
      <c r="B91" s="1195"/>
      <c r="C91" s="1195"/>
      <c r="D91" s="1195"/>
      <c r="E91" s="1195"/>
    </row>
    <row r="92" spans="2:5">
      <c r="B92" s="1195"/>
      <c r="C92" s="1195"/>
      <c r="D92" s="1195"/>
      <c r="E92" s="1195"/>
    </row>
  </sheetData>
  <sheetProtection algorithmName="SHA-512" hashValue="sFTi8t71bWDBAIAlUZ+Ai3gf4mcjzIPKQKri1mjg9lvDrvPZsPeCsj+YD/Jy2tkqKS36RMSUwyqFQVASu4CpSA==" saltValue="1r4oHBHN3B9wSdzqS2sE6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28" sqref="G28"/>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73" t="s">
        <v>259</v>
      </c>
      <c r="B1" s="1273"/>
      <c r="C1" s="1273"/>
    </row>
    <row r="2" spans="1:21" s="141" customFormat="1" ht="21" customHeight="1" thickBot="1">
      <c r="A2" s="1273" t="s">
        <v>738</v>
      </c>
      <c r="B2" s="1273"/>
      <c r="C2" s="1273"/>
      <c r="D2" s="142"/>
      <c r="E2" s="142"/>
      <c r="F2" s="142"/>
      <c r="G2" s="142"/>
      <c r="H2" s="142"/>
      <c r="I2" s="142"/>
      <c r="J2" s="142"/>
      <c r="K2" s="142"/>
      <c r="L2" s="142"/>
      <c r="M2" s="142"/>
      <c r="N2" s="142"/>
      <c r="O2" s="142"/>
      <c r="P2" s="142"/>
      <c r="Q2" s="142"/>
      <c r="R2" s="142"/>
      <c r="S2" s="142"/>
      <c r="T2" s="142"/>
      <c r="U2" s="142"/>
    </row>
    <row r="3" spans="1:21" s="141" customFormat="1" ht="26.45" customHeight="1">
      <c r="A3" s="1356" t="s">
        <v>411</v>
      </c>
      <c r="B3" s="1357"/>
      <c r="C3" s="1358"/>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9" t="s">
        <v>415</v>
      </c>
      <c r="B7" s="1360"/>
      <c r="C7" s="1361"/>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9" t="s">
        <v>417</v>
      </c>
      <c r="B11" s="1360"/>
      <c r="C11" s="1361"/>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9" t="s">
        <v>423</v>
      </c>
      <c r="B17" s="1360"/>
      <c r="C17" s="1361"/>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9" t="s">
        <v>426</v>
      </c>
      <c r="B20" s="1360"/>
      <c r="C20" s="1361"/>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9" t="s">
        <v>427</v>
      </c>
      <c r="B23" s="1360"/>
      <c r="C23" s="1361"/>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9" t="s">
        <v>428</v>
      </c>
      <c r="B26" s="1360"/>
      <c r="C26" s="1361"/>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2" t="s">
        <v>641</v>
      </c>
      <c r="B30" s="1362"/>
      <c r="C30" s="1362"/>
    </row>
    <row r="31" spans="1:21" ht="14.45" customHeight="1"/>
    <row r="32" spans="1:21" ht="31.15" customHeight="1">
      <c r="A32" s="1362" t="s">
        <v>642</v>
      </c>
      <c r="B32" s="1362"/>
      <c r="C32" s="1362"/>
    </row>
    <row r="33" spans="1:3" ht="14.45" customHeight="1"/>
    <row r="34" spans="1:3" ht="30" customHeight="1">
      <c r="A34" s="1362" t="s">
        <v>643</v>
      </c>
      <c r="B34" s="1362"/>
      <c r="C34" s="1362"/>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M3" sqref="M3"/>
    </sheetView>
  </sheetViews>
  <sheetFormatPr defaultRowHeight="12.75"/>
  <sheetData>
    <row r="1" spans="1:10" ht="22.15" customHeight="1">
      <c r="A1" s="1296" t="s">
        <v>259</v>
      </c>
      <c r="B1" s="1296"/>
      <c r="C1" s="1296"/>
      <c r="D1" s="1296"/>
      <c r="E1" s="1296"/>
      <c r="F1" s="1296"/>
      <c r="G1" s="1296"/>
      <c r="H1" s="1296"/>
      <c r="I1" s="1296"/>
      <c r="J1" s="1296"/>
    </row>
    <row r="2" spans="1:10" s="321" customFormat="1" ht="22.15" customHeight="1">
      <c r="A2" s="1296" t="s">
        <v>750</v>
      </c>
      <c r="B2" s="1296"/>
      <c r="C2" s="1296"/>
      <c r="D2" s="1296"/>
      <c r="E2" s="1296"/>
      <c r="F2" s="1296"/>
      <c r="G2" s="1296"/>
      <c r="H2" s="1296"/>
      <c r="I2" s="1296"/>
      <c r="J2" s="1296"/>
    </row>
    <row r="3" spans="1:10" s="321" customFormat="1" ht="22.15" customHeight="1">
      <c r="A3" s="1296" t="s">
        <v>754</v>
      </c>
      <c r="B3" s="1296"/>
      <c r="C3" s="1296"/>
      <c r="D3" s="1296"/>
      <c r="E3" s="1296"/>
      <c r="F3" s="1296"/>
      <c r="G3" s="1296"/>
      <c r="H3" s="1296"/>
      <c r="I3" s="1296"/>
      <c r="J3" s="1296"/>
    </row>
    <row r="4" spans="1:10" ht="26.45" customHeight="1">
      <c r="A4" s="1297" t="s">
        <v>658</v>
      </c>
      <c r="B4" s="1297"/>
      <c r="C4" s="1297"/>
      <c r="D4" s="1297"/>
      <c r="E4" s="1297"/>
      <c r="F4" s="1297"/>
      <c r="G4" s="1297"/>
      <c r="H4" s="1297"/>
      <c r="I4" s="1297"/>
      <c r="J4" s="1297"/>
    </row>
    <row r="5" spans="1:10">
      <c r="A5" s="1298"/>
      <c r="B5" s="1298"/>
      <c r="C5" s="1298"/>
      <c r="D5" s="1298"/>
      <c r="E5" s="1298"/>
      <c r="F5" s="1298"/>
      <c r="G5" s="1298"/>
      <c r="H5" s="1298"/>
      <c r="I5" s="1298"/>
      <c r="J5" s="1298"/>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62" t="s">
        <v>737</v>
      </c>
      <c r="B1" s="1262"/>
      <c r="C1" s="1262"/>
      <c r="D1" s="1262"/>
      <c r="E1" s="27"/>
      <c r="F1" s="28"/>
    </row>
    <row r="2" spans="1:10" ht="33.6" customHeight="1" thickBot="1">
      <c r="A2" s="1269" t="s">
        <v>752</v>
      </c>
      <c r="B2" s="1269"/>
      <c r="C2" s="1269"/>
      <c r="D2" s="1269"/>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6" t="s">
        <v>742</v>
      </c>
      <c r="C5" s="1237"/>
      <c r="D5" s="1238"/>
      <c r="F5" s="31"/>
    </row>
    <row r="6" spans="1:10" ht="88.9" customHeight="1" thickBot="1">
      <c r="A6" s="785" t="s">
        <v>602</v>
      </c>
      <c r="B6" s="108" t="s">
        <v>616</v>
      </c>
      <c r="C6" s="124" t="s">
        <v>625</v>
      </c>
      <c r="D6" s="123" t="s">
        <v>380</v>
      </c>
      <c r="E6" s="35"/>
      <c r="F6" s="31"/>
    </row>
    <row r="7" spans="1:10" ht="25.15" customHeight="1">
      <c r="A7" s="784" t="s">
        <v>678</v>
      </c>
      <c r="B7" s="919">
        <v>31522789</v>
      </c>
      <c r="C7" s="920">
        <v>10232170</v>
      </c>
      <c r="D7" s="135">
        <f t="shared" ref="D7:D34" si="0">SUM(B7:C7)</f>
        <v>41754959</v>
      </c>
      <c r="E7" s="821"/>
      <c r="F7" s="822"/>
      <c r="G7" s="77"/>
      <c r="I7" s="77"/>
      <c r="J7" s="77"/>
    </row>
    <row r="8" spans="1:10" ht="25.15" customHeight="1">
      <c r="A8" s="748" t="s">
        <v>679</v>
      </c>
      <c r="B8" s="921">
        <v>65641104</v>
      </c>
      <c r="C8" s="921">
        <v>20622026</v>
      </c>
      <c r="D8" s="121">
        <f t="shared" si="0"/>
        <v>86263130</v>
      </c>
      <c r="E8" s="792"/>
      <c r="F8" s="77"/>
      <c r="G8" s="77"/>
      <c r="I8" s="77"/>
      <c r="J8" s="77"/>
    </row>
    <row r="9" spans="1:10" ht="25.15" customHeight="1">
      <c r="A9" s="748" t="s">
        <v>704</v>
      </c>
      <c r="B9" s="921">
        <v>16681378</v>
      </c>
      <c r="C9" s="921">
        <v>5391826</v>
      </c>
      <c r="D9" s="121">
        <f t="shared" si="0"/>
        <v>22073204</v>
      </c>
      <c r="E9" s="792"/>
      <c r="F9" s="77"/>
      <c r="G9" s="77"/>
      <c r="I9" s="77"/>
      <c r="J9" s="77"/>
    </row>
    <row r="10" spans="1:10" ht="25.15" customHeight="1">
      <c r="A10" s="748" t="s">
        <v>680</v>
      </c>
      <c r="B10" s="921">
        <v>8158970</v>
      </c>
      <c r="C10" s="921">
        <v>3127662</v>
      </c>
      <c r="D10" s="121">
        <f t="shared" si="0"/>
        <v>11286632</v>
      </c>
      <c r="E10" s="792"/>
      <c r="F10" s="77"/>
      <c r="G10" s="77"/>
      <c r="I10" s="77"/>
      <c r="J10" s="77"/>
    </row>
    <row r="11" spans="1:10" ht="25.15" customHeight="1">
      <c r="A11" s="748" t="s">
        <v>681</v>
      </c>
      <c r="B11" s="921">
        <v>37651865</v>
      </c>
      <c r="C11" s="921">
        <v>12275578</v>
      </c>
      <c r="D11" s="121">
        <f t="shared" si="0"/>
        <v>49927443</v>
      </c>
      <c r="E11" s="792"/>
      <c r="F11" s="77"/>
      <c r="G11" s="77"/>
      <c r="I11" s="77"/>
      <c r="J11" s="77"/>
    </row>
    <row r="12" spans="1:10" ht="25.15" customHeight="1">
      <c r="A12" s="748" t="s">
        <v>741</v>
      </c>
      <c r="B12" s="921">
        <v>22840457</v>
      </c>
      <c r="C12" s="921">
        <v>7501101</v>
      </c>
      <c r="D12" s="121">
        <f t="shared" si="0"/>
        <v>30341558</v>
      </c>
      <c r="E12" s="792"/>
      <c r="F12" s="77"/>
      <c r="G12" s="77"/>
      <c r="I12" s="77"/>
      <c r="J12" s="77"/>
    </row>
    <row r="13" spans="1:10" ht="25.15" customHeight="1">
      <c r="A13" s="748" t="s">
        <v>682</v>
      </c>
      <c r="B13" s="921">
        <v>56046560</v>
      </c>
      <c r="C13" s="921">
        <v>18496050</v>
      </c>
      <c r="D13" s="121">
        <f t="shared" si="0"/>
        <v>74542610</v>
      </c>
      <c r="E13" s="792"/>
      <c r="F13" s="77"/>
      <c r="G13" s="77"/>
      <c r="I13" s="77"/>
      <c r="J13" s="77"/>
    </row>
    <row r="14" spans="1:10" ht="25.15" customHeight="1">
      <c r="A14" s="748" t="s">
        <v>683</v>
      </c>
      <c r="B14" s="921">
        <v>5459766</v>
      </c>
      <c r="C14" s="921">
        <v>1588216</v>
      </c>
      <c r="D14" s="121">
        <f t="shared" si="0"/>
        <v>7047982</v>
      </c>
      <c r="E14" s="792"/>
      <c r="F14" s="77"/>
      <c r="G14" s="77"/>
      <c r="I14" s="77"/>
      <c r="J14" s="77"/>
    </row>
    <row r="15" spans="1:10" ht="25.15" customHeight="1">
      <c r="A15" s="748" t="s">
        <v>684</v>
      </c>
      <c r="B15" s="921">
        <v>16245980</v>
      </c>
      <c r="C15" s="921">
        <v>5181278</v>
      </c>
      <c r="D15" s="121">
        <f t="shared" si="0"/>
        <v>21427258</v>
      </c>
      <c r="E15" s="792"/>
      <c r="F15" s="77"/>
      <c r="G15" s="77"/>
      <c r="I15" s="77"/>
      <c r="J15" s="77"/>
    </row>
    <row r="16" spans="1:10" ht="25.15" customHeight="1">
      <c r="A16" s="748" t="s">
        <v>685</v>
      </c>
      <c r="B16" s="921">
        <v>49772854</v>
      </c>
      <c r="C16" s="921">
        <v>14025504</v>
      </c>
      <c r="D16" s="121">
        <f t="shared" si="0"/>
        <v>63798358</v>
      </c>
      <c r="E16" s="792"/>
      <c r="F16" s="77"/>
      <c r="G16" s="77"/>
      <c r="I16" s="77"/>
      <c r="J16" s="77"/>
    </row>
    <row r="17" spans="1:10" ht="25.15" customHeight="1">
      <c r="A17" s="748" t="s">
        <v>686</v>
      </c>
      <c r="B17" s="921">
        <v>36692282</v>
      </c>
      <c r="C17" s="921">
        <v>11401395</v>
      </c>
      <c r="D17" s="121">
        <f t="shared" si="0"/>
        <v>48093677</v>
      </c>
      <c r="E17" s="792"/>
      <c r="F17" s="77"/>
      <c r="G17" s="77"/>
      <c r="I17" s="77"/>
      <c r="J17" s="77"/>
    </row>
    <row r="18" spans="1:10" ht="25.15" customHeight="1">
      <c r="A18" s="748" t="s">
        <v>687</v>
      </c>
      <c r="B18" s="921">
        <v>9799281</v>
      </c>
      <c r="C18" s="921">
        <v>3225782</v>
      </c>
      <c r="D18" s="121">
        <f t="shared" si="0"/>
        <v>13025063</v>
      </c>
      <c r="E18" s="792"/>
      <c r="F18" s="77"/>
      <c r="G18" s="77"/>
      <c r="I18" s="77"/>
      <c r="J18" s="77"/>
    </row>
    <row r="19" spans="1:10" ht="25.15" customHeight="1">
      <c r="A19" s="748" t="s">
        <v>688</v>
      </c>
      <c r="B19" s="921">
        <v>10730454</v>
      </c>
      <c r="C19" s="921">
        <v>3212033</v>
      </c>
      <c r="D19" s="121">
        <f t="shared" si="0"/>
        <v>13942487</v>
      </c>
      <c r="E19" s="792"/>
      <c r="F19" s="77"/>
      <c r="G19" s="77"/>
      <c r="I19" s="77"/>
      <c r="J19" s="77"/>
    </row>
    <row r="20" spans="1:10" ht="25.15" customHeight="1">
      <c r="A20" s="748" t="s">
        <v>689</v>
      </c>
      <c r="B20" s="921">
        <v>18362516</v>
      </c>
      <c r="C20" s="921">
        <v>5489440</v>
      </c>
      <c r="D20" s="121">
        <f t="shared" si="0"/>
        <v>23851956</v>
      </c>
      <c r="E20" s="792"/>
      <c r="F20" s="77"/>
      <c r="G20" s="77"/>
      <c r="I20" s="77"/>
      <c r="J20" s="77"/>
    </row>
    <row r="21" spans="1:10" ht="25.15" customHeight="1">
      <c r="A21" s="748" t="s">
        <v>690</v>
      </c>
      <c r="B21" s="921">
        <v>127972871</v>
      </c>
      <c r="C21" s="921">
        <v>41778819</v>
      </c>
      <c r="D21" s="121">
        <f t="shared" si="0"/>
        <v>169751690</v>
      </c>
      <c r="E21" s="792"/>
      <c r="F21" s="77"/>
      <c r="G21" s="77"/>
      <c r="I21" s="77"/>
      <c r="J21" s="77"/>
    </row>
    <row r="22" spans="1:10" ht="25.15" customHeight="1">
      <c r="A22" s="748" t="s">
        <v>691</v>
      </c>
      <c r="B22" s="921">
        <v>5726831</v>
      </c>
      <c r="C22" s="921">
        <v>1757976</v>
      </c>
      <c r="D22" s="121">
        <f t="shared" si="0"/>
        <v>7484807</v>
      </c>
      <c r="E22" s="792"/>
      <c r="F22" s="77"/>
      <c r="G22" s="77"/>
      <c r="I22" s="77"/>
      <c r="J22" s="77"/>
    </row>
    <row r="23" spans="1:10" ht="25.15" customHeight="1">
      <c r="A23" s="748" t="s">
        <v>692</v>
      </c>
      <c r="B23" s="921">
        <v>13975274</v>
      </c>
      <c r="C23" s="921">
        <v>4597532</v>
      </c>
      <c r="D23" s="121">
        <f t="shared" si="0"/>
        <v>18572806</v>
      </c>
      <c r="E23" s="792"/>
      <c r="F23" s="77"/>
      <c r="G23" s="77"/>
      <c r="I23" s="77"/>
      <c r="J23" s="77"/>
    </row>
    <row r="24" spans="1:10" ht="25.15" customHeight="1">
      <c r="A24" s="748" t="s">
        <v>693</v>
      </c>
      <c r="B24" s="921">
        <v>44673856</v>
      </c>
      <c r="C24" s="921">
        <v>13659363</v>
      </c>
      <c r="D24" s="121">
        <f t="shared" si="0"/>
        <v>58333219</v>
      </c>
      <c r="E24" s="792"/>
      <c r="F24" s="77"/>
      <c r="G24" s="77"/>
      <c r="I24" s="77"/>
      <c r="J24" s="77"/>
    </row>
    <row r="25" spans="1:10" ht="25.15" customHeight="1">
      <c r="A25" s="748" t="s">
        <v>694</v>
      </c>
      <c r="B25" s="921">
        <v>23347161</v>
      </c>
      <c r="C25" s="921">
        <v>6658823</v>
      </c>
      <c r="D25" s="121">
        <f t="shared" si="0"/>
        <v>30005984</v>
      </c>
      <c r="E25" s="792"/>
      <c r="F25" s="77"/>
      <c r="G25" s="77"/>
      <c r="I25" s="77"/>
      <c r="J25" s="77"/>
    </row>
    <row r="26" spans="1:10" ht="25.15" customHeight="1">
      <c r="A26" s="748" t="s">
        <v>695</v>
      </c>
      <c r="B26" s="921">
        <v>26398672</v>
      </c>
      <c r="C26" s="921">
        <v>8356700</v>
      </c>
      <c r="D26" s="121">
        <f t="shared" si="0"/>
        <v>34755372</v>
      </c>
      <c r="E26" s="792"/>
      <c r="F26" s="77"/>
      <c r="G26" s="77"/>
      <c r="I26" s="77"/>
      <c r="J26" s="77"/>
    </row>
    <row r="27" spans="1:10" ht="25.15" customHeight="1">
      <c r="A27" s="748" t="s">
        <v>696</v>
      </c>
      <c r="B27" s="921">
        <v>22768757</v>
      </c>
      <c r="C27" s="921">
        <v>6575505</v>
      </c>
      <c r="D27" s="121">
        <f t="shared" si="0"/>
        <v>29344262</v>
      </c>
      <c r="E27" s="792"/>
      <c r="F27" s="77"/>
      <c r="G27" s="77"/>
      <c r="I27" s="77"/>
      <c r="J27" s="77"/>
    </row>
    <row r="28" spans="1:10" ht="25.15" customHeight="1">
      <c r="A28" s="748" t="s">
        <v>697</v>
      </c>
      <c r="B28" s="921">
        <v>17467946</v>
      </c>
      <c r="C28" s="921">
        <v>4316680</v>
      </c>
      <c r="D28" s="121">
        <f t="shared" si="0"/>
        <v>21784626</v>
      </c>
      <c r="E28" s="792"/>
      <c r="F28" s="77"/>
      <c r="G28" s="77"/>
      <c r="I28" s="77"/>
      <c r="J28" s="77"/>
    </row>
    <row r="29" spans="1:10" ht="25.15" customHeight="1">
      <c r="A29" s="748" t="s">
        <v>698</v>
      </c>
      <c r="B29" s="921">
        <v>51475042</v>
      </c>
      <c r="C29" s="921">
        <v>16598793</v>
      </c>
      <c r="D29" s="121">
        <f t="shared" si="0"/>
        <v>68073835</v>
      </c>
      <c r="E29" s="792"/>
      <c r="F29" s="77"/>
      <c r="G29" s="77"/>
      <c r="I29" s="77"/>
      <c r="J29" s="77"/>
    </row>
    <row r="30" spans="1:10" ht="25.15" customHeight="1">
      <c r="A30" s="748" t="s">
        <v>699</v>
      </c>
      <c r="B30" s="921">
        <v>32866930</v>
      </c>
      <c r="C30" s="921">
        <v>8809774</v>
      </c>
      <c r="D30" s="121">
        <f t="shared" si="0"/>
        <v>41676704</v>
      </c>
      <c r="E30" s="792"/>
      <c r="F30" s="77"/>
      <c r="G30" s="77"/>
      <c r="I30" s="77"/>
      <c r="J30" s="77"/>
    </row>
    <row r="31" spans="1:10" ht="25.15" customHeight="1">
      <c r="A31" s="748" t="s">
        <v>700</v>
      </c>
      <c r="B31" s="921">
        <v>33220322</v>
      </c>
      <c r="C31" s="921">
        <v>9341161</v>
      </c>
      <c r="D31" s="121">
        <f t="shared" si="0"/>
        <v>42561483</v>
      </c>
      <c r="E31" s="792"/>
      <c r="F31" s="77"/>
      <c r="G31" s="77"/>
      <c r="I31" s="77"/>
      <c r="J31" s="77"/>
    </row>
    <row r="32" spans="1:10" ht="25.15" customHeight="1">
      <c r="A32" s="748" t="s">
        <v>701</v>
      </c>
      <c r="B32" s="921">
        <v>12162902</v>
      </c>
      <c r="C32" s="921">
        <v>3803945</v>
      </c>
      <c r="D32" s="121">
        <f t="shared" si="0"/>
        <v>15966847</v>
      </c>
      <c r="E32" s="792"/>
      <c r="F32" s="77"/>
      <c r="G32" s="77"/>
      <c r="I32" s="77" t="s">
        <v>626</v>
      </c>
      <c r="J32" s="77"/>
    </row>
    <row r="33" spans="1:21" ht="25.15" customHeight="1">
      <c r="A33" s="748" t="s">
        <v>702</v>
      </c>
      <c r="B33" s="921">
        <v>23569582</v>
      </c>
      <c r="C33" s="921">
        <v>7596608</v>
      </c>
      <c r="D33" s="121">
        <f t="shared" si="0"/>
        <v>31166190</v>
      </c>
      <c r="E33" s="792"/>
      <c r="F33" s="77"/>
      <c r="G33" s="77"/>
      <c r="I33" s="792"/>
      <c r="J33" s="77"/>
      <c r="K33" s="792"/>
    </row>
    <row r="34" spans="1:21" ht="25.15" customHeight="1" thickBot="1">
      <c r="A34" s="749" t="s">
        <v>703</v>
      </c>
      <c r="B34" s="921">
        <v>63600264</v>
      </c>
      <c r="C34" s="921">
        <v>16553415</v>
      </c>
      <c r="D34" s="122">
        <f t="shared" si="0"/>
        <v>80153679</v>
      </c>
      <c r="E34" s="792"/>
      <c r="F34" s="77"/>
      <c r="G34" s="77"/>
      <c r="I34" s="792"/>
      <c r="J34" s="77"/>
      <c r="K34" s="792"/>
    </row>
    <row r="35" spans="1:21" ht="25.15" customHeight="1" thickBot="1">
      <c r="A35" s="750" t="s">
        <v>2</v>
      </c>
      <c r="B35" s="817">
        <f>SUM(B7:B34)</f>
        <v>884832666</v>
      </c>
      <c r="C35" s="818">
        <f>SUM(C7:C34)</f>
        <v>272175155</v>
      </c>
      <c r="D35" s="778">
        <f>SUM(D7:D34)</f>
        <v>1157007821</v>
      </c>
      <c r="E35" s="819"/>
      <c r="F35" s="78"/>
      <c r="G35" s="77"/>
      <c r="H35" s="77"/>
      <c r="I35" s="792"/>
      <c r="J35" s="77"/>
      <c r="K35" s="792"/>
      <c r="L35" s="793"/>
    </row>
    <row r="36" spans="1:21" ht="19.149999999999999" customHeight="1">
      <c r="A36" s="1261" t="s">
        <v>767</v>
      </c>
      <c r="B36" s="1261"/>
      <c r="C36" s="1261"/>
      <c r="D36" s="1261"/>
      <c r="E36" s="941"/>
      <c r="F36" s="33"/>
      <c r="K36" s="792"/>
    </row>
    <row r="37" spans="1:21" ht="44.45" customHeight="1">
      <c r="A37" s="1260" t="s">
        <v>766</v>
      </c>
      <c r="B37" s="1260"/>
      <c r="C37" s="1260"/>
      <c r="D37" s="1260"/>
      <c r="E37" s="940"/>
      <c r="F37" s="33"/>
      <c r="K37" s="792"/>
    </row>
    <row r="38" spans="1:21" ht="26.45" customHeight="1">
      <c r="A38" s="937"/>
      <c r="B38" s="937"/>
      <c r="C38" s="937"/>
      <c r="D38" s="937"/>
      <c r="E38" s="940"/>
      <c r="F38" s="33"/>
      <c r="K38" s="792"/>
    </row>
    <row r="39" spans="1:21" ht="36.6" customHeight="1" thickBot="1">
      <c r="A39" s="917" t="s">
        <v>752</v>
      </c>
      <c r="B39" s="918"/>
      <c r="C39" s="918"/>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47" t="str">
        <f>B3</f>
        <v>Date Updated:   04.13.18;    BY:  SWG</v>
      </c>
      <c r="C40" s="1248"/>
      <c r="D40" s="1248"/>
      <c r="E40" s="1249"/>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1" t="s">
        <v>222</v>
      </c>
      <c r="G42" s="35"/>
    </row>
    <row r="43" spans="1:21" ht="42">
      <c r="A43" s="925" t="str">
        <f>A10</f>
        <v>Chipola College</v>
      </c>
      <c r="B43" s="926" t="s">
        <v>707</v>
      </c>
      <c r="C43" s="927">
        <v>200000</v>
      </c>
      <c r="D43" s="927"/>
      <c r="E43" s="752">
        <f t="shared" ref="E43:E56" si="1">C43+D43</f>
        <v>200000</v>
      </c>
    </row>
    <row r="44" spans="1:21" ht="42">
      <c r="A44" s="928" t="str">
        <f>A11</f>
        <v>Daytona State College</v>
      </c>
      <c r="B44" s="929" t="s">
        <v>713</v>
      </c>
      <c r="C44" s="927">
        <v>500000</v>
      </c>
      <c r="D44" s="927"/>
      <c r="E44" s="752">
        <f t="shared" si="1"/>
        <v>500000</v>
      </c>
      <c r="H44" s="33"/>
    </row>
    <row r="45" spans="1:21" ht="43.15" customHeight="1">
      <c r="A45" s="930" t="s">
        <v>681</v>
      </c>
      <c r="B45" s="929" t="s">
        <v>758</v>
      </c>
      <c r="C45" s="927"/>
      <c r="D45" s="927">
        <v>1000000</v>
      </c>
      <c r="E45" s="752">
        <f t="shared" si="1"/>
        <v>1000000</v>
      </c>
      <c r="H45" s="33"/>
    </row>
    <row r="46" spans="1:21" ht="44.45" customHeight="1">
      <c r="A46" s="930" t="s">
        <v>681</v>
      </c>
      <c r="B46" s="929" t="s">
        <v>759</v>
      </c>
      <c r="C46" s="927"/>
      <c r="D46" s="927">
        <v>350000</v>
      </c>
      <c r="E46" s="752">
        <f t="shared" si="1"/>
        <v>350000</v>
      </c>
      <c r="H46" s="33"/>
    </row>
    <row r="47" spans="1:21" ht="45.6" customHeight="1">
      <c r="A47" s="930" t="s">
        <v>683</v>
      </c>
      <c r="B47" s="929" t="s">
        <v>760</v>
      </c>
      <c r="C47" s="927"/>
      <c r="D47" s="927">
        <v>250000</v>
      </c>
      <c r="E47" s="752">
        <f t="shared" ref="E47" si="2">C47+D47</f>
        <v>250000</v>
      </c>
      <c r="H47" s="33"/>
    </row>
    <row r="48" spans="1:21" ht="62.45" customHeight="1">
      <c r="A48" s="930" t="s">
        <v>685</v>
      </c>
      <c r="B48" s="929" t="s">
        <v>708</v>
      </c>
      <c r="C48" s="927">
        <v>2500000</v>
      </c>
      <c r="D48" s="927"/>
      <c r="E48" s="752">
        <f t="shared" si="1"/>
        <v>2500000</v>
      </c>
      <c r="H48" s="33"/>
    </row>
    <row r="49" spans="1:8" ht="62.45" customHeight="1">
      <c r="A49" s="930" t="s">
        <v>761</v>
      </c>
      <c r="B49" s="929" t="s">
        <v>762</v>
      </c>
      <c r="C49" s="927"/>
      <c r="D49" s="927">
        <v>250000</v>
      </c>
      <c r="E49" s="752">
        <f t="shared" si="1"/>
        <v>250000</v>
      </c>
      <c r="H49" s="33"/>
    </row>
    <row r="50" spans="1:8" ht="43.15" customHeight="1">
      <c r="A50" s="930" t="s">
        <v>690</v>
      </c>
      <c r="B50" s="929" t="s">
        <v>763</v>
      </c>
      <c r="C50" s="927"/>
      <c r="D50" s="927">
        <v>700000</v>
      </c>
      <c r="E50" s="752">
        <f t="shared" si="1"/>
        <v>700000</v>
      </c>
      <c r="H50" s="33"/>
    </row>
    <row r="51" spans="1:8">
      <c r="A51" s="930" t="str">
        <f>A25</f>
        <v>Pasco-Hernando State College</v>
      </c>
      <c r="B51" s="929" t="s">
        <v>709</v>
      </c>
      <c r="C51" s="927">
        <v>2306271</v>
      </c>
      <c r="D51" s="927"/>
      <c r="E51" s="752">
        <f t="shared" si="1"/>
        <v>2306271</v>
      </c>
      <c r="H51" s="33"/>
    </row>
    <row r="52" spans="1:8" ht="63">
      <c r="A52" s="931" t="s">
        <v>696</v>
      </c>
      <c r="B52" s="932" t="s">
        <v>765</v>
      </c>
      <c r="C52" s="933">
        <v>2540288</v>
      </c>
      <c r="D52" s="933"/>
      <c r="E52" s="752">
        <f t="shared" si="1"/>
        <v>2540288</v>
      </c>
      <c r="H52" s="33"/>
    </row>
    <row r="53" spans="1:8">
      <c r="A53" s="931" t="str">
        <f>A29</f>
        <v>St. Petersburg College</v>
      </c>
      <c r="B53" s="932" t="s">
        <v>710</v>
      </c>
      <c r="C53" s="933">
        <v>650000</v>
      </c>
      <c r="D53" s="933"/>
      <c r="E53" s="791">
        <f t="shared" si="1"/>
        <v>650000</v>
      </c>
      <c r="H53" s="33"/>
    </row>
    <row r="54" spans="1:8" ht="42">
      <c r="A54" s="934" t="str">
        <f>A53</f>
        <v>St. Petersburg College</v>
      </c>
      <c r="B54" s="929" t="s">
        <v>711</v>
      </c>
      <c r="C54" s="927">
        <v>615000</v>
      </c>
      <c r="D54" s="927"/>
      <c r="E54" s="752">
        <f t="shared" si="1"/>
        <v>615000</v>
      </c>
      <c r="H54" s="33"/>
    </row>
    <row r="55" spans="1:8" ht="62.45" customHeight="1">
      <c r="A55" s="934" t="str">
        <f>A32</f>
        <v>South Florida State College</v>
      </c>
      <c r="B55" s="929" t="s">
        <v>714</v>
      </c>
      <c r="C55" s="927">
        <v>126525</v>
      </c>
      <c r="D55" s="927"/>
      <c r="E55" s="752">
        <f t="shared" si="1"/>
        <v>126525</v>
      </c>
      <c r="H55" s="33"/>
    </row>
    <row r="56" spans="1:8" ht="25.9" customHeight="1" thickBot="1">
      <c r="A56" s="934" t="s">
        <v>701</v>
      </c>
      <c r="B56" s="938" t="s">
        <v>764</v>
      </c>
      <c r="C56" s="939"/>
      <c r="D56" s="939">
        <v>500000</v>
      </c>
      <c r="E56" s="752">
        <f t="shared" si="1"/>
        <v>500000</v>
      </c>
      <c r="H56" s="33"/>
    </row>
    <row r="57" spans="1:8" ht="24.6" customHeight="1" thickBot="1">
      <c r="A57" s="112" t="s">
        <v>222</v>
      </c>
      <c r="B57" s="747"/>
      <c r="C57" s="815">
        <f>SUM(C43:C56)</f>
        <v>9438084</v>
      </c>
      <c r="D57" s="815">
        <f>SUM(D43:D56)</f>
        <v>3050000</v>
      </c>
      <c r="E57" s="816">
        <f>SUM(E43:E56)</f>
        <v>12488084</v>
      </c>
      <c r="H57" s="33"/>
    </row>
    <row r="58" spans="1:8" ht="25.15" customHeight="1">
      <c r="A58" s="29" t="s">
        <v>705</v>
      </c>
      <c r="H58" s="33"/>
    </row>
    <row r="59" spans="1:8" ht="25.15" customHeight="1">
      <c r="D59" s="77"/>
      <c r="H59" s="33"/>
    </row>
    <row r="60" spans="1:8" ht="30.6" customHeight="1" thickBot="1">
      <c r="A60" s="917" t="s">
        <v>752</v>
      </c>
      <c r="B60" s="918"/>
      <c r="C60" s="918"/>
      <c r="D60" s="37"/>
      <c r="E60" s="28"/>
      <c r="H60" s="33"/>
    </row>
    <row r="61" spans="1:8" ht="40.9" customHeight="1" thickBot="1">
      <c r="A61" s="74" t="s">
        <v>731</v>
      </c>
      <c r="B61" s="753" t="str">
        <f>B3</f>
        <v>Date Updated:   04.13.18;    BY:  SWG</v>
      </c>
      <c r="C61" s="71"/>
      <c r="D61" s="71"/>
      <c r="F61" s="33"/>
      <c r="G61" s="33"/>
      <c r="H61" s="33"/>
    </row>
    <row r="62" spans="1:8" ht="45" customHeight="1" thickBot="1">
      <c r="A62" s="1252" t="s">
        <v>624</v>
      </c>
      <c r="B62" s="1253"/>
      <c r="C62" s="754"/>
      <c r="H62" s="33"/>
    </row>
    <row r="63" spans="1:8" ht="37.15" customHeight="1" thickBot="1">
      <c r="A63" s="698" t="s">
        <v>602</v>
      </c>
      <c r="B63" s="880" t="s">
        <v>2</v>
      </c>
      <c r="C63" s="35"/>
      <c r="D63" s="38"/>
      <c r="H63" s="33"/>
    </row>
    <row r="64" spans="1:8" ht="25.15" customHeight="1">
      <c r="A64" s="786" t="str">
        <f>A11</f>
        <v>Daytona State College</v>
      </c>
      <c r="B64" s="922">
        <v>70000</v>
      </c>
      <c r="C64" s="755"/>
      <c r="H64" s="33"/>
    </row>
    <row r="65" spans="1:13" ht="25.15" customHeight="1" thickBot="1">
      <c r="A65" s="790" t="str">
        <f>A33</f>
        <v>Tallahassee Community College</v>
      </c>
      <c r="B65" s="923">
        <v>25000</v>
      </c>
      <c r="C65" s="755"/>
      <c r="H65" s="33"/>
    </row>
    <row r="66" spans="1:13" ht="25.15" customHeight="1" thickBot="1">
      <c r="A66" s="739" t="s">
        <v>2</v>
      </c>
      <c r="B66" s="924">
        <f>SUM(B64:B65)</f>
        <v>95000</v>
      </c>
      <c r="C66" s="756"/>
    </row>
    <row r="67" spans="1:13" ht="24.6" customHeight="1">
      <c r="A67" s="943"/>
      <c r="B67" s="942"/>
      <c r="C67" s="942"/>
      <c r="D67" s="33"/>
      <c r="E67" s="33"/>
      <c r="F67" s="33"/>
      <c r="G67" s="28"/>
      <c r="H67" s="33"/>
    </row>
    <row r="68" spans="1:13" ht="31.9" customHeight="1" thickBot="1">
      <c r="A68" s="917" t="s">
        <v>768</v>
      </c>
      <c r="B68" s="918"/>
      <c r="C68" s="918"/>
      <c r="D68" s="37"/>
      <c r="E68" s="28"/>
      <c r="F68" s="33"/>
      <c r="G68" s="28"/>
      <c r="H68" s="33"/>
    </row>
    <row r="69" spans="1:13" ht="44.45" customHeight="1" thickBot="1">
      <c r="A69" s="39" t="s">
        <v>744</v>
      </c>
      <c r="B69" s="1256" t="str">
        <f>B3</f>
        <v>Date Updated:   04.13.18;    BY:  SWG</v>
      </c>
      <c r="C69" s="1257"/>
      <c r="D69" s="1258"/>
      <c r="E69" s="1259"/>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4">
        <v>23638260.976129081</v>
      </c>
      <c r="C71" s="794">
        <f t="shared" ref="C71:C98" si="4">B71*0.05</f>
        <v>1181913.0488064541</v>
      </c>
      <c r="D71" s="795">
        <f t="shared" ref="D71:D98" si="5">IF(C71&gt;500000,0,1)</f>
        <v>0</v>
      </c>
      <c r="E71" s="795">
        <f t="shared" ref="E71:E98" si="6">IF(D71&lt;1,0,B71*0.02)</f>
        <v>0</v>
      </c>
      <c r="F71" s="794">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2" t="str">
        <f t="shared" si="3"/>
        <v>Chipola College</v>
      </c>
      <c r="B74" s="733">
        <v>2907528.7498592394</v>
      </c>
      <c r="C74" s="733">
        <f t="shared" si="4"/>
        <v>145376.43749296197</v>
      </c>
      <c r="D74" s="733">
        <f t="shared" si="5"/>
        <v>1</v>
      </c>
      <c r="E74" s="733">
        <f t="shared" si="6"/>
        <v>58150.574997184791</v>
      </c>
      <c r="F74" s="733">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2" t="str">
        <f t="shared" si="3"/>
        <v>Florida Keys Community College</v>
      </c>
      <c r="B78" s="733">
        <v>2200292.3947656481</v>
      </c>
      <c r="C78" s="733">
        <f t="shared" si="4"/>
        <v>110014.6197382824</v>
      </c>
      <c r="D78" s="733">
        <f t="shared" si="5"/>
        <v>1</v>
      </c>
      <c r="E78" s="733">
        <f t="shared" si="6"/>
        <v>44005.84789531296</v>
      </c>
      <c r="F78" s="733">
        <f t="shared" si="7"/>
        <v>154020.46763359537</v>
      </c>
    </row>
    <row r="79" spans="1:13" ht="25.15" customHeight="1">
      <c r="A79" s="732" t="str">
        <f t="shared" si="3"/>
        <v>Gulf Coast State College</v>
      </c>
      <c r="B79" s="733">
        <v>7753712.6232903171</v>
      </c>
      <c r="C79" s="733">
        <f t="shared" si="4"/>
        <v>387685.63116451586</v>
      </c>
      <c r="D79" s="733">
        <f t="shared" si="5"/>
        <v>1</v>
      </c>
      <c r="E79" s="733">
        <f t="shared" si="6"/>
        <v>155074.25246580635</v>
      </c>
      <c r="F79" s="733">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2" t="str">
        <f t="shared" si="3"/>
        <v>Florida Gateway College</v>
      </c>
      <c r="B82" s="733">
        <v>4308620.7705288203</v>
      </c>
      <c r="C82" s="733">
        <f t="shared" si="4"/>
        <v>215431.03852644103</v>
      </c>
      <c r="D82" s="733">
        <f t="shared" si="5"/>
        <v>1</v>
      </c>
      <c r="E82" s="733">
        <f t="shared" si="6"/>
        <v>86172.415410576403</v>
      </c>
      <c r="F82" s="733">
        <f t="shared" si="7"/>
        <v>301603.45393701742</v>
      </c>
    </row>
    <row r="83" spans="1:6" ht="25.15" customHeight="1">
      <c r="A83" s="732" t="str">
        <f t="shared" si="3"/>
        <v>Lake-Sumter State College</v>
      </c>
      <c r="B83" s="733">
        <v>6656098.6657396099</v>
      </c>
      <c r="C83" s="733">
        <f t="shared" si="4"/>
        <v>332804.93328698049</v>
      </c>
      <c r="D83" s="733">
        <f t="shared" si="5"/>
        <v>1</v>
      </c>
      <c r="E83" s="733">
        <f t="shared" si="6"/>
        <v>133121.97331479221</v>
      </c>
      <c r="F83" s="733">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2" t="str">
        <f t="shared" si="3"/>
        <v>North Florida Community College</v>
      </c>
      <c r="B86" s="733">
        <v>1638480.3632627467</v>
      </c>
      <c r="C86" s="733">
        <f t="shared" si="4"/>
        <v>81924.018163137342</v>
      </c>
      <c r="D86" s="733">
        <f t="shared" si="5"/>
        <v>1</v>
      </c>
      <c r="E86" s="733">
        <f t="shared" si="6"/>
        <v>32769.607265254934</v>
      </c>
      <c r="F86" s="733">
        <f t="shared" si="7"/>
        <v>114693.62542839228</v>
      </c>
    </row>
    <row r="87" spans="1:6" ht="25.15" customHeight="1">
      <c r="A87" s="732" t="str">
        <f t="shared" si="3"/>
        <v>Northwest Florida State College</v>
      </c>
      <c r="B87" s="733">
        <v>8745480.662638206</v>
      </c>
      <c r="C87" s="733">
        <f t="shared" si="4"/>
        <v>437274.03313191031</v>
      </c>
      <c r="D87" s="733">
        <f t="shared" si="5"/>
        <v>1</v>
      </c>
      <c r="E87" s="733">
        <f t="shared" si="6"/>
        <v>174909.61325276413</v>
      </c>
      <c r="F87" s="733">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2" t="str">
        <f t="shared" si="3"/>
        <v>St. Johns River State College</v>
      </c>
      <c r="B92" s="733">
        <v>9191984.2305891309</v>
      </c>
      <c r="C92" s="733">
        <f t="shared" si="4"/>
        <v>459599.21152945654</v>
      </c>
      <c r="D92" s="733">
        <f t="shared" si="5"/>
        <v>1</v>
      </c>
      <c r="E92" s="733">
        <f t="shared" si="6"/>
        <v>183839.68461178264</v>
      </c>
      <c r="F92" s="733">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2" t="str">
        <f t="shared" si="3"/>
        <v>South Florida State College</v>
      </c>
      <c r="B96" s="733">
        <v>4051007.0213258136</v>
      </c>
      <c r="C96" s="733">
        <f t="shared" si="4"/>
        <v>202550.35106629069</v>
      </c>
      <c r="D96" s="733">
        <f t="shared" si="5"/>
        <v>1</v>
      </c>
      <c r="E96" s="733">
        <f t="shared" si="6"/>
        <v>81020.140426516271</v>
      </c>
      <c r="F96" s="733">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4">
        <v>88982172.505583376</v>
      </c>
      <c r="C98" s="47">
        <f t="shared" si="4"/>
        <v>4449108.6252791686</v>
      </c>
      <c r="D98" s="47">
        <f t="shared" si="5"/>
        <v>0</v>
      </c>
      <c r="E98" s="47">
        <f t="shared" si="6"/>
        <v>0</v>
      </c>
      <c r="F98" s="47">
        <f t="shared" si="7"/>
        <v>4449108.6252791686</v>
      </c>
    </row>
    <row r="99" spans="1:54" ht="25.15" customHeight="1" thickBot="1">
      <c r="A99" s="112" t="s">
        <v>2</v>
      </c>
      <c r="B99" s="796">
        <f>SUM(B71:B98)</f>
        <v>792027437.28947937</v>
      </c>
      <c r="C99" s="796">
        <f>SUM(C71:C98)</f>
        <v>39601371.864473961</v>
      </c>
      <c r="D99" s="113">
        <f>SUM(D71:D98)</f>
        <v>9</v>
      </c>
      <c r="E99" s="796">
        <f>SUM(E71:E98)</f>
        <v>949064.10963999073</v>
      </c>
      <c r="F99" s="797">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70" t="s">
        <v>780</v>
      </c>
      <c r="B102" s="1270"/>
      <c r="C102" s="1270"/>
      <c r="D102" s="1270"/>
      <c r="E102" s="1270"/>
      <c r="F102" s="1270"/>
      <c r="G102" s="1270"/>
      <c r="H102" s="1270"/>
      <c r="I102" s="1270"/>
      <c r="J102" s="1270"/>
      <c r="K102" s="1270"/>
      <c r="L102" s="1270"/>
      <c r="M102" s="1270"/>
      <c r="N102" s="1270"/>
      <c r="O102" s="1270"/>
      <c r="P102" s="1270"/>
      <c r="Q102" s="1270"/>
      <c r="R102" s="1270"/>
    </row>
    <row r="103" spans="1:54" ht="19.899999999999999" customHeight="1">
      <c r="A103" s="1268" t="s">
        <v>757</v>
      </c>
      <c r="B103" s="1268"/>
      <c r="C103" s="1268"/>
      <c r="D103" s="1268"/>
      <c r="E103" s="1268"/>
      <c r="F103" s="1268"/>
      <c r="G103" s="1268"/>
      <c r="H103" s="1268"/>
      <c r="I103" s="1268"/>
      <c r="J103" s="1268"/>
      <c r="K103" s="1268"/>
      <c r="L103" s="1268"/>
      <c r="M103" s="1268"/>
      <c r="N103" s="1268"/>
      <c r="O103" s="1268"/>
      <c r="P103" s="1268"/>
      <c r="Q103" s="1268"/>
      <c r="R103" s="1268"/>
      <c r="S103" s="936"/>
    </row>
    <row r="104" spans="1:54" ht="19.899999999999999" customHeight="1">
      <c r="A104" s="882" t="s">
        <v>781</v>
      </c>
      <c r="B104" s="882"/>
      <c r="C104" s="882"/>
      <c r="D104" s="882"/>
      <c r="E104" s="882"/>
      <c r="F104" s="882"/>
      <c r="G104" s="882"/>
      <c r="H104" s="882"/>
      <c r="I104" s="882"/>
      <c r="J104" s="882"/>
      <c r="K104" s="882"/>
      <c r="L104" s="882"/>
      <c r="M104" s="882"/>
      <c r="N104" s="882"/>
      <c r="O104" s="882"/>
      <c r="P104" s="882"/>
      <c r="Q104" s="882"/>
      <c r="R104" s="882"/>
    </row>
    <row r="105" spans="1:54" ht="19.899999999999999" customHeight="1">
      <c r="A105" s="1268" t="s">
        <v>611</v>
      </c>
      <c r="B105" s="1268"/>
      <c r="C105" s="1268"/>
      <c r="D105" s="1268"/>
      <c r="E105" s="1268"/>
      <c r="F105" s="1268"/>
      <c r="G105" s="1268"/>
      <c r="H105" s="1268"/>
      <c r="I105" s="1268"/>
      <c r="J105" s="1268"/>
      <c r="K105" s="1268"/>
      <c r="L105" s="1268"/>
      <c r="M105" s="1268"/>
      <c r="N105" s="1268"/>
      <c r="O105" s="1268"/>
      <c r="P105" s="1268"/>
      <c r="Q105" s="1268"/>
      <c r="R105" s="1268"/>
    </row>
    <row r="106" spans="1:54" ht="19.899999999999999" customHeight="1">
      <c r="A106" s="1268"/>
      <c r="B106" s="1268"/>
      <c r="C106" s="1268"/>
      <c r="D106" s="1268"/>
      <c r="E106" s="1268"/>
      <c r="F106" s="1268"/>
      <c r="G106" s="1268"/>
    </row>
    <row r="107" spans="1:54" ht="32.450000000000003" customHeight="1" thickBot="1">
      <c r="E107" s="916"/>
      <c r="F107" s="916"/>
      <c r="G107" s="916"/>
      <c r="H107" s="37"/>
      <c r="I107" s="37"/>
      <c r="J107" s="37"/>
      <c r="K107" s="37"/>
    </row>
    <row r="108" spans="1:54" ht="43.15" customHeight="1" thickBot="1">
      <c r="A108" s="76" t="s">
        <v>782</v>
      </c>
      <c r="B108" s="1263" t="s">
        <v>778</v>
      </c>
      <c r="C108" s="1264"/>
      <c r="D108" s="1265"/>
      <c r="E108" s="1266" t="s">
        <v>266</v>
      </c>
      <c r="F108" s="1266"/>
      <c r="G108" s="1266"/>
      <c r="H108" s="1266"/>
      <c r="I108" s="1266"/>
      <c r="J108" s="1266"/>
      <c r="K108" s="1266"/>
      <c r="L108" s="1266"/>
      <c r="M108" s="1266"/>
      <c r="N108" s="1266"/>
      <c r="O108" s="1266"/>
      <c r="P108" s="1266"/>
      <c r="Q108" s="1266"/>
      <c r="R108" s="1266"/>
      <c r="S108" s="1267"/>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50" t="s">
        <v>528</v>
      </c>
      <c r="U109" s="52"/>
      <c r="V109" s="73">
        <v>20</v>
      </c>
      <c r="W109" s="126">
        <v>21</v>
      </c>
      <c r="X109" s="126">
        <v>22</v>
      </c>
      <c r="Y109" s="105"/>
      <c r="Z109" s="126">
        <v>23</v>
      </c>
      <c r="AA109" s="126">
        <v>24</v>
      </c>
      <c r="AB109" s="127">
        <v>25</v>
      </c>
      <c r="AC109" s="54"/>
      <c r="AD109" s="50"/>
    </row>
    <row r="110" spans="1:54" ht="29.45" customHeight="1" thickBot="1">
      <c r="A110" s="90" t="s">
        <v>574</v>
      </c>
      <c r="B110" s="1218" t="s">
        <v>261</v>
      </c>
      <c r="C110" s="1219"/>
      <c r="D110" s="1220"/>
      <c r="E110" s="53"/>
      <c r="F110" s="1222" t="s">
        <v>257</v>
      </c>
      <c r="G110" s="1222"/>
      <c r="H110" s="1222"/>
      <c r="I110" s="1222"/>
      <c r="J110" s="1222"/>
      <c r="K110" s="1222"/>
      <c r="L110" s="1222"/>
      <c r="M110" s="1222"/>
      <c r="N110" s="1222"/>
      <c r="O110" s="1222"/>
      <c r="P110" s="1222"/>
      <c r="Q110" s="1223" t="s">
        <v>258</v>
      </c>
      <c r="R110" s="1224"/>
      <c r="S110" s="1225"/>
      <c r="T110" s="1251"/>
      <c r="U110" s="55"/>
      <c r="V110" s="56"/>
      <c r="W110" s="57"/>
      <c r="X110" s="58"/>
      <c r="Y110" s="106"/>
      <c r="Z110" s="1228"/>
      <c r="AA110" s="1229"/>
      <c r="AB110" s="1230"/>
      <c r="AC110" s="31"/>
      <c r="AD110" s="131" t="s">
        <v>769</v>
      </c>
      <c r="AF110" s="49"/>
      <c r="AG110" s="50"/>
    </row>
    <row r="111" spans="1:54" ht="66" customHeight="1" thickBot="1">
      <c r="A111" s="59"/>
      <c r="B111" s="1231" t="s">
        <v>617</v>
      </c>
      <c r="C111" s="1232"/>
      <c r="D111" s="1233"/>
      <c r="E111" s="1231" t="s">
        <v>216</v>
      </c>
      <c r="F111" s="1232"/>
      <c r="G111" s="1233"/>
      <c r="H111" s="1231" t="s">
        <v>253</v>
      </c>
      <c r="I111" s="1232"/>
      <c r="J111" s="1233"/>
      <c r="K111" s="1242" t="s">
        <v>629</v>
      </c>
      <c r="L111" s="1242"/>
      <c r="M111" s="1242"/>
      <c r="N111" s="1243" t="s">
        <v>249</v>
      </c>
      <c r="O111" s="1244"/>
      <c r="P111" s="1245"/>
      <c r="Q111" s="1243" t="s">
        <v>527</v>
      </c>
      <c r="R111" s="1244"/>
      <c r="S111" s="1245"/>
      <c r="T111" s="1226" t="s">
        <v>618</v>
      </c>
      <c r="U111" s="36"/>
      <c r="V111" s="1239" t="s">
        <v>254</v>
      </c>
      <c r="W111" s="1240"/>
      <c r="X111" s="1246"/>
      <c r="Y111" s="99"/>
      <c r="Z111" s="1239" t="s">
        <v>463</v>
      </c>
      <c r="AA111" s="1240"/>
      <c r="AB111" s="1241"/>
      <c r="AC111" s="37"/>
      <c r="AD111" s="72" t="s">
        <v>219</v>
      </c>
      <c r="AF111" s="31"/>
      <c r="AG111" s="33"/>
      <c r="AI111" s="1234" t="s">
        <v>773</v>
      </c>
      <c r="AJ111" s="1234"/>
      <c r="AK111" s="1234"/>
      <c r="AL111" s="1234"/>
      <c r="AM111" s="1234"/>
      <c r="AN111" s="1234"/>
      <c r="AO111" s="1234"/>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7"/>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8">A7</f>
        <v>Eastern Florida State College</v>
      </c>
      <c r="B113" s="883">
        <v>777</v>
      </c>
      <c r="C113" s="104"/>
      <c r="D113" s="757">
        <f t="shared" ref="D113:D140" si="9">B113+C113</f>
        <v>777</v>
      </c>
      <c r="E113" s="883">
        <v>5491.1391692867774</v>
      </c>
      <c r="F113" s="886">
        <v>193.99143637266255</v>
      </c>
      <c r="G113" s="757">
        <f t="shared" ref="G113:G140" si="10">E113+F113</f>
        <v>5685.1306056594403</v>
      </c>
      <c r="H113" s="889">
        <v>1757.9638639250929</v>
      </c>
      <c r="I113" s="890">
        <v>42.579118242130527</v>
      </c>
      <c r="J113" s="757">
        <f>H113+I113</f>
        <v>1800.5429821672235</v>
      </c>
      <c r="K113" s="895">
        <v>280.80722891566268</v>
      </c>
      <c r="L113" s="896">
        <v>25.192771084337348</v>
      </c>
      <c r="M113" s="84">
        <f t="shared" ref="M113:M140" si="11">K113+L113</f>
        <v>306</v>
      </c>
      <c r="N113" s="895">
        <v>0</v>
      </c>
      <c r="O113" s="896">
        <v>0</v>
      </c>
      <c r="P113" s="84">
        <f t="shared" ref="P113:P140" si="12">N113+O113</f>
        <v>0</v>
      </c>
      <c r="Q113" s="895">
        <v>367.66523091648719</v>
      </c>
      <c r="R113" s="901">
        <v>13.33500837520938</v>
      </c>
      <c r="S113" s="757">
        <f t="shared" ref="S113:S140" si="13">Q113+R113</f>
        <v>381.00023929169657</v>
      </c>
      <c r="T113" s="84">
        <f t="shared" ref="T113:T140" si="14">D113+G113+J113+M113+P113+S113</f>
        <v>8949.6738271183604</v>
      </c>
      <c r="V113" s="766">
        <f>X113-W113</f>
        <v>0</v>
      </c>
      <c r="W113" s="904">
        <v>0</v>
      </c>
      <c r="X113" s="905">
        <v>0</v>
      </c>
      <c r="Y113" s="130"/>
      <c r="Z113" s="770">
        <f>AB113-AA113</f>
        <v>0</v>
      </c>
      <c r="AA113" s="908">
        <v>0</v>
      </c>
      <c r="AB113" s="773">
        <f t="shared" ref="AB113:AB140" si="15">AG113</f>
        <v>0</v>
      </c>
      <c r="AD113" s="735" t="str">
        <f>A113</f>
        <v>Eastern Florida State College</v>
      </c>
      <c r="AE113" s="911">
        <v>0</v>
      </c>
      <c r="AF113" s="911">
        <v>0</v>
      </c>
      <c r="AG113" s="775">
        <f t="shared" ref="AG113:AG140" si="16">AE113+AF113</f>
        <v>0</v>
      </c>
      <c r="AI113" s="1221" t="s">
        <v>645</v>
      </c>
      <c r="AJ113" s="1221"/>
      <c r="AK113" s="1221"/>
      <c r="AL113" s="1221"/>
      <c r="AM113" s="1221"/>
      <c r="AN113" s="1221"/>
      <c r="AO113" s="70">
        <f>X141+AB141</f>
        <v>6187</v>
      </c>
      <c r="AP113" s="37"/>
      <c r="AR113" s="63"/>
      <c r="AS113" s="63"/>
      <c r="AT113" s="63"/>
      <c r="AU113" s="37"/>
      <c r="AY113" s="37"/>
      <c r="AZ113" s="37"/>
      <c r="BA113" s="37"/>
      <c r="BB113" s="37"/>
    </row>
    <row r="114" spans="1:54" ht="25.15" customHeight="1">
      <c r="A114" s="736" t="str">
        <f t="shared" si="8"/>
        <v>Broward College</v>
      </c>
      <c r="B114" s="884">
        <v>1179</v>
      </c>
      <c r="C114" s="97"/>
      <c r="D114" s="758">
        <f t="shared" si="9"/>
        <v>1179</v>
      </c>
      <c r="E114" s="884">
        <v>15451.280608077364</v>
      </c>
      <c r="F114" s="887">
        <v>528.54821803509662</v>
      </c>
      <c r="G114" s="758">
        <f t="shared" si="10"/>
        <v>15979.828826112462</v>
      </c>
      <c r="H114" s="891">
        <v>7028.4877766526834</v>
      </c>
      <c r="I114" s="892">
        <v>257.56458845653117</v>
      </c>
      <c r="J114" s="758">
        <f t="shared" ref="J114:J140" si="17">H114+I114</f>
        <v>7286.0523651092144</v>
      </c>
      <c r="K114" s="897">
        <v>1548.7973966613672</v>
      </c>
      <c r="L114" s="898">
        <v>172.20260333863271</v>
      </c>
      <c r="M114" s="762">
        <f t="shared" si="11"/>
        <v>1721</v>
      </c>
      <c r="N114" s="897">
        <v>37.673469387755105</v>
      </c>
      <c r="O114" s="898">
        <v>1.3265306122448979</v>
      </c>
      <c r="P114" s="762">
        <f t="shared" si="12"/>
        <v>39</v>
      </c>
      <c r="Q114" s="897">
        <v>462.90426880811498</v>
      </c>
      <c r="R114" s="902">
        <v>10.095731191885038</v>
      </c>
      <c r="S114" s="758">
        <f t="shared" si="13"/>
        <v>473</v>
      </c>
      <c r="T114" s="85">
        <f t="shared" si="14"/>
        <v>26677.881191221677</v>
      </c>
      <c r="V114" s="767">
        <f t="shared" ref="V114:V140" si="18">X114-W114</f>
        <v>0</v>
      </c>
      <c r="W114" s="906">
        <v>0</v>
      </c>
      <c r="X114" s="907">
        <v>0</v>
      </c>
      <c r="Y114" s="130"/>
      <c r="Z114" s="771">
        <f t="shared" ref="Z114:Z140" si="19">AB114-AA114</f>
        <v>0</v>
      </c>
      <c r="AA114" s="909">
        <v>0</v>
      </c>
      <c r="AB114" s="773">
        <f t="shared" si="15"/>
        <v>0</v>
      </c>
      <c r="AD114" s="743" t="str">
        <f>A114</f>
        <v>Broward College</v>
      </c>
      <c r="AE114" s="912">
        <v>0</v>
      </c>
      <c r="AF114" s="912">
        <v>0</v>
      </c>
      <c r="AG114" s="776">
        <f t="shared" si="16"/>
        <v>0</v>
      </c>
      <c r="AI114" s="1221" t="s">
        <v>632</v>
      </c>
      <c r="AJ114" s="1221"/>
      <c r="AK114" s="1221"/>
      <c r="AL114" s="1221"/>
      <c r="AM114" s="1221"/>
      <c r="AN114" s="1221"/>
      <c r="AO114" s="914">
        <v>25391.208508145679</v>
      </c>
      <c r="AP114" s="37"/>
      <c r="AR114" s="777"/>
      <c r="AS114" s="777"/>
      <c r="AT114" s="777"/>
      <c r="AU114" s="777"/>
      <c r="AV114" s="777"/>
      <c r="AW114" s="777"/>
      <c r="AX114" s="777"/>
      <c r="AY114" s="37"/>
      <c r="AZ114" s="37"/>
      <c r="BA114" s="37"/>
      <c r="BB114" s="37"/>
    </row>
    <row r="115" spans="1:54" ht="25.15" customHeight="1">
      <c r="A115" s="737" t="str">
        <f t="shared" si="8"/>
        <v>College of Central Florida</v>
      </c>
      <c r="B115" s="884">
        <v>330</v>
      </c>
      <c r="C115" s="97"/>
      <c r="D115" s="758">
        <f t="shared" si="9"/>
        <v>330</v>
      </c>
      <c r="E115" s="884">
        <v>2592.1975818984274</v>
      </c>
      <c r="F115" s="887">
        <v>111.18881705725119</v>
      </c>
      <c r="G115" s="758">
        <f t="shared" si="10"/>
        <v>2703.3863989556785</v>
      </c>
      <c r="H115" s="891">
        <v>1127.6590740893018</v>
      </c>
      <c r="I115" s="892">
        <v>33.752651920072367</v>
      </c>
      <c r="J115" s="758">
        <f t="shared" si="17"/>
        <v>1161.4117260093742</v>
      </c>
      <c r="K115" s="897">
        <v>143.66628041714949</v>
      </c>
      <c r="L115" s="898">
        <v>20.33371958285052</v>
      </c>
      <c r="M115" s="762">
        <f t="shared" si="11"/>
        <v>164</v>
      </c>
      <c r="N115" s="897">
        <v>0</v>
      </c>
      <c r="O115" s="898">
        <v>0</v>
      </c>
      <c r="P115" s="762">
        <f t="shared" si="12"/>
        <v>0</v>
      </c>
      <c r="Q115" s="897">
        <v>97.320039389463318</v>
      </c>
      <c r="R115" s="902">
        <v>2.9837518463810935</v>
      </c>
      <c r="S115" s="758">
        <f t="shared" si="13"/>
        <v>100.30379123584441</v>
      </c>
      <c r="T115" s="85">
        <f t="shared" si="14"/>
        <v>4459.101916200897</v>
      </c>
      <c r="V115" s="767">
        <f t="shared" si="18"/>
        <v>0</v>
      </c>
      <c r="W115" s="906">
        <v>0</v>
      </c>
      <c r="X115" s="907">
        <v>0</v>
      </c>
      <c r="Y115" s="130"/>
      <c r="Z115" s="771">
        <f t="shared" si="19"/>
        <v>3.3142857142857149</v>
      </c>
      <c r="AA115" s="909">
        <v>12.685714285714285</v>
      </c>
      <c r="AB115" s="773">
        <f t="shared" si="15"/>
        <v>16</v>
      </c>
      <c r="AD115" s="737" t="str">
        <f t="shared" ref="AD115:AD140" si="20">A115</f>
        <v>College of Central Florida</v>
      </c>
      <c r="AE115" s="912">
        <v>16</v>
      </c>
      <c r="AF115" s="912">
        <v>0</v>
      </c>
      <c r="AG115" s="776">
        <f t="shared" si="16"/>
        <v>16</v>
      </c>
      <c r="AI115" s="1221" t="s">
        <v>633</v>
      </c>
      <c r="AJ115" s="1221"/>
      <c r="AK115" s="1221"/>
      <c r="AL115" s="1221"/>
      <c r="AM115" s="1221"/>
      <c r="AN115" s="1221"/>
      <c r="AO115" s="915">
        <f>4403-2.8</f>
        <v>4400.2</v>
      </c>
      <c r="AP115" s="37"/>
      <c r="AR115" s="37"/>
      <c r="AS115" s="37"/>
      <c r="AT115" s="37"/>
      <c r="AU115" s="37"/>
      <c r="AV115" s="37"/>
      <c r="AW115" s="37"/>
      <c r="AX115" s="37"/>
      <c r="AY115" s="37"/>
      <c r="AZ115" s="37"/>
      <c r="BA115" s="37"/>
      <c r="BB115" s="37"/>
    </row>
    <row r="116" spans="1:54" ht="25.15" customHeight="1">
      <c r="A116" s="737" t="str">
        <f t="shared" si="8"/>
        <v>Chipola College</v>
      </c>
      <c r="B116" s="884">
        <v>126</v>
      </c>
      <c r="C116" s="97"/>
      <c r="D116" s="758">
        <f t="shared" si="9"/>
        <v>126</v>
      </c>
      <c r="E116" s="884">
        <v>666.2252384446075</v>
      </c>
      <c r="F116" s="887">
        <v>50.990147783251231</v>
      </c>
      <c r="G116" s="758">
        <f t="shared" si="10"/>
        <v>717.21538622785874</v>
      </c>
      <c r="H116" s="891">
        <v>216.68571428571428</v>
      </c>
      <c r="I116" s="892">
        <v>6.6000000000000005</v>
      </c>
      <c r="J116" s="758">
        <f t="shared" si="17"/>
        <v>223.28571428571428</v>
      </c>
      <c r="K116" s="897">
        <v>15.030821917808218</v>
      </c>
      <c r="L116" s="898">
        <v>3.9691780821917808</v>
      </c>
      <c r="M116" s="762">
        <f t="shared" si="11"/>
        <v>19</v>
      </c>
      <c r="N116" s="897">
        <v>0</v>
      </c>
      <c r="O116" s="898">
        <v>0</v>
      </c>
      <c r="P116" s="762">
        <f t="shared" si="12"/>
        <v>0</v>
      </c>
      <c r="Q116" s="897">
        <v>129.07489597780861</v>
      </c>
      <c r="R116" s="902">
        <v>1.8585298196948683</v>
      </c>
      <c r="S116" s="758">
        <f t="shared" si="13"/>
        <v>130.93342579750347</v>
      </c>
      <c r="T116" s="85">
        <f t="shared" si="14"/>
        <v>1216.4345263110765</v>
      </c>
      <c r="V116" s="767">
        <f t="shared" si="18"/>
        <v>0</v>
      </c>
      <c r="W116" s="906">
        <v>0</v>
      </c>
      <c r="X116" s="907">
        <v>0</v>
      </c>
      <c r="Y116" s="130"/>
      <c r="Z116" s="771">
        <f t="shared" si="19"/>
        <v>0</v>
      </c>
      <c r="AA116" s="909">
        <v>0</v>
      </c>
      <c r="AB116" s="773">
        <f t="shared" si="15"/>
        <v>0</v>
      </c>
      <c r="AD116" s="737" t="str">
        <f t="shared" si="20"/>
        <v>Chipola College</v>
      </c>
      <c r="AE116" s="912">
        <v>0</v>
      </c>
      <c r="AF116" s="912">
        <v>0</v>
      </c>
      <c r="AG116" s="776">
        <f t="shared" si="16"/>
        <v>0</v>
      </c>
      <c r="AI116" s="63" t="s">
        <v>222</v>
      </c>
      <c r="AJ116" s="63"/>
      <c r="AK116" s="63"/>
      <c r="AL116" s="63"/>
      <c r="AM116" s="63"/>
      <c r="AN116" s="63"/>
      <c r="AO116" s="69">
        <f>SUM(AO113:AO115)</f>
        <v>35978.40850814568</v>
      </c>
      <c r="AP116" s="37"/>
      <c r="AR116" s="777"/>
      <c r="AS116" s="777"/>
      <c r="AT116" s="777"/>
      <c r="AU116" s="777"/>
      <c r="AV116" s="777"/>
      <c r="AW116" s="777"/>
      <c r="AX116" s="777"/>
    </row>
    <row r="117" spans="1:54" ht="25.15" customHeight="1">
      <c r="A117" s="737" t="str">
        <f t="shared" si="8"/>
        <v>Daytona State College</v>
      </c>
      <c r="B117" s="884">
        <v>916</v>
      </c>
      <c r="C117" s="97"/>
      <c r="D117" s="758">
        <f t="shared" si="9"/>
        <v>916</v>
      </c>
      <c r="E117" s="884">
        <v>5183.9919500391316</v>
      </c>
      <c r="F117" s="887">
        <v>523.12121260521656</v>
      </c>
      <c r="G117" s="758">
        <f t="shared" si="10"/>
        <v>5707.1131626443484</v>
      </c>
      <c r="H117" s="891">
        <v>2098.7909149902662</v>
      </c>
      <c r="I117" s="892">
        <v>128.44771793207875</v>
      </c>
      <c r="J117" s="758">
        <f t="shared" si="17"/>
        <v>2227.238632922345</v>
      </c>
      <c r="K117" s="897">
        <v>166.38403755868543</v>
      </c>
      <c r="L117" s="898">
        <v>14.615962441314553</v>
      </c>
      <c r="M117" s="762">
        <f t="shared" si="11"/>
        <v>181</v>
      </c>
      <c r="N117" s="897">
        <v>1.8461538461538463</v>
      </c>
      <c r="O117" s="898">
        <v>0.15384615384615385</v>
      </c>
      <c r="P117" s="762">
        <f t="shared" si="12"/>
        <v>2</v>
      </c>
      <c r="Q117" s="897">
        <v>607.54677513073796</v>
      </c>
      <c r="R117" s="902">
        <v>79.353864032539221</v>
      </c>
      <c r="S117" s="758">
        <f t="shared" si="13"/>
        <v>686.90063916327722</v>
      </c>
      <c r="T117" s="85">
        <f t="shared" si="14"/>
        <v>9720.2524347299714</v>
      </c>
      <c r="V117" s="767">
        <f t="shared" si="18"/>
        <v>2.4000000000000004</v>
      </c>
      <c r="W117" s="906">
        <v>4.5999999999999996</v>
      </c>
      <c r="X117" s="907">
        <v>7</v>
      </c>
      <c r="Y117" s="130"/>
      <c r="Z117" s="771">
        <f t="shared" si="19"/>
        <v>71.334461092315109</v>
      </c>
      <c r="AA117" s="909">
        <v>756.66553890768489</v>
      </c>
      <c r="AB117" s="773">
        <f t="shared" si="15"/>
        <v>828</v>
      </c>
      <c r="AD117" s="737" t="str">
        <f t="shared" si="20"/>
        <v>Daytona State College</v>
      </c>
      <c r="AE117" s="912">
        <v>703</v>
      </c>
      <c r="AF117" s="912">
        <v>125</v>
      </c>
      <c r="AG117" s="776">
        <f t="shared" si="16"/>
        <v>828</v>
      </c>
      <c r="AP117" s="37"/>
      <c r="AS117" s="63"/>
      <c r="AT117" s="37"/>
      <c r="AU117" s="37"/>
      <c r="AV117" s="37"/>
      <c r="AW117" s="37"/>
    </row>
    <row r="118" spans="1:54" ht="25.15" customHeight="1">
      <c r="A118" s="737" t="str">
        <f t="shared" si="8"/>
        <v>Florida SouthWestern State College</v>
      </c>
      <c r="B118" s="884">
        <v>597</v>
      </c>
      <c r="C118" s="97"/>
      <c r="D118" s="758">
        <f t="shared" si="9"/>
        <v>597</v>
      </c>
      <c r="E118" s="884">
        <v>7828.9717216901872</v>
      </c>
      <c r="F118" s="887">
        <v>241.95808131720429</v>
      </c>
      <c r="G118" s="758">
        <f t="shared" si="10"/>
        <v>8070.9298030073915</v>
      </c>
      <c r="H118" s="891">
        <v>541.79047619047617</v>
      </c>
      <c r="I118" s="892">
        <v>4.0255411255411255</v>
      </c>
      <c r="J118" s="758">
        <f t="shared" si="17"/>
        <v>545.81601731601734</v>
      </c>
      <c r="K118" s="897">
        <v>216.38809344385834</v>
      </c>
      <c r="L118" s="898">
        <v>21.611906556141676</v>
      </c>
      <c r="M118" s="762">
        <f t="shared" si="11"/>
        <v>238</v>
      </c>
      <c r="N118" s="897">
        <v>0</v>
      </c>
      <c r="O118" s="898">
        <v>0</v>
      </c>
      <c r="P118" s="762">
        <f t="shared" si="12"/>
        <v>0</v>
      </c>
      <c r="Q118" s="897">
        <v>28.292682926829269</v>
      </c>
      <c r="R118" s="902">
        <v>0.70731707317073167</v>
      </c>
      <c r="S118" s="758">
        <f t="shared" si="13"/>
        <v>29</v>
      </c>
      <c r="T118" s="85">
        <f t="shared" si="14"/>
        <v>9480.7458203234091</v>
      </c>
      <c r="V118" s="767">
        <f t="shared" si="18"/>
        <v>0</v>
      </c>
      <c r="W118" s="906">
        <v>0</v>
      </c>
      <c r="X118" s="907">
        <v>0</v>
      </c>
      <c r="Y118" s="130"/>
      <c r="Z118" s="771">
        <f t="shared" si="19"/>
        <v>0</v>
      </c>
      <c r="AA118" s="909">
        <v>0</v>
      </c>
      <c r="AB118" s="773">
        <f t="shared" si="15"/>
        <v>0</v>
      </c>
      <c r="AD118" s="737" t="str">
        <f t="shared" si="20"/>
        <v>Florida SouthWestern State College</v>
      </c>
      <c r="AE118" s="912">
        <v>0</v>
      </c>
      <c r="AF118" s="912">
        <v>0</v>
      </c>
      <c r="AG118" s="776">
        <f t="shared" si="16"/>
        <v>0</v>
      </c>
      <c r="AI118" s="63" t="s">
        <v>770</v>
      </c>
      <c r="AJ118" s="37"/>
      <c r="AK118" s="37"/>
      <c r="AL118" s="37"/>
      <c r="AM118" s="37"/>
      <c r="AN118" s="37"/>
      <c r="AO118" s="914">
        <v>320691</v>
      </c>
      <c r="AR118" s="63"/>
      <c r="AS118" s="63"/>
      <c r="AT118" s="37"/>
      <c r="AU118" s="37"/>
      <c r="AV118" s="37"/>
      <c r="AW118" s="37"/>
    </row>
    <row r="119" spans="1:54" ht="25.15" customHeight="1">
      <c r="A119" s="737" t="str">
        <f t="shared" si="8"/>
        <v>Florida State College at Jacksonville</v>
      </c>
      <c r="B119" s="884">
        <v>1783</v>
      </c>
      <c r="C119" s="97"/>
      <c r="D119" s="758">
        <f t="shared" si="9"/>
        <v>1783</v>
      </c>
      <c r="E119" s="884">
        <v>8489.2323448214429</v>
      </c>
      <c r="F119" s="887">
        <v>326.06666666666666</v>
      </c>
      <c r="G119" s="758">
        <f t="shared" si="10"/>
        <v>8815.2990114881104</v>
      </c>
      <c r="H119" s="891">
        <v>3207.1411642470025</v>
      </c>
      <c r="I119" s="892">
        <v>88.099014349498745</v>
      </c>
      <c r="J119" s="758">
        <f t="shared" si="17"/>
        <v>3295.2401785965012</v>
      </c>
      <c r="K119" s="897">
        <v>581.20188843334574</v>
      </c>
      <c r="L119" s="898">
        <v>35.798111566654242</v>
      </c>
      <c r="M119" s="762">
        <f t="shared" si="11"/>
        <v>617</v>
      </c>
      <c r="N119" s="897">
        <v>0</v>
      </c>
      <c r="O119" s="898">
        <v>0</v>
      </c>
      <c r="P119" s="762">
        <f t="shared" si="12"/>
        <v>0</v>
      </c>
      <c r="Q119" s="897">
        <v>766.68786778515084</v>
      </c>
      <c r="R119" s="902">
        <v>26.009765869537997</v>
      </c>
      <c r="S119" s="758">
        <f t="shared" si="13"/>
        <v>792.69763365468884</v>
      </c>
      <c r="T119" s="85">
        <f t="shared" si="14"/>
        <v>15303.2368237393</v>
      </c>
      <c r="V119" s="767">
        <f t="shared" si="18"/>
        <v>0</v>
      </c>
      <c r="W119" s="906">
        <v>0</v>
      </c>
      <c r="X119" s="907">
        <v>0</v>
      </c>
      <c r="Y119" s="130"/>
      <c r="Z119" s="771">
        <f t="shared" si="19"/>
        <v>137.918867150089</v>
      </c>
      <c r="AA119" s="909">
        <v>593.081132849911</v>
      </c>
      <c r="AB119" s="773">
        <f t="shared" si="15"/>
        <v>731</v>
      </c>
      <c r="AD119" s="737" t="str">
        <f t="shared" si="20"/>
        <v>Florida State College at Jacksonville</v>
      </c>
      <c r="AE119" s="912">
        <v>625</v>
      </c>
      <c r="AF119" s="912">
        <v>106</v>
      </c>
      <c r="AG119" s="776">
        <f t="shared" si="16"/>
        <v>731</v>
      </c>
      <c r="AM119" s="37"/>
      <c r="AN119" s="37"/>
      <c r="AO119" s="68">
        <f>AO116</f>
        <v>35978.40850814568</v>
      </c>
      <c r="AP119" s="37"/>
      <c r="AQ119" s="63"/>
      <c r="AR119" s="63"/>
      <c r="AS119" s="63"/>
      <c r="AT119" s="37"/>
      <c r="AU119" s="37"/>
      <c r="AV119" s="37"/>
      <c r="AW119" s="37"/>
    </row>
    <row r="120" spans="1:54" ht="25.15" customHeight="1">
      <c r="A120" s="737" t="str">
        <f t="shared" si="8"/>
        <v>Florida Keys Community College</v>
      </c>
      <c r="B120" s="884">
        <v>23</v>
      </c>
      <c r="C120" s="97"/>
      <c r="D120" s="758">
        <f t="shared" si="9"/>
        <v>23</v>
      </c>
      <c r="E120" s="884">
        <v>336.8369947275923</v>
      </c>
      <c r="F120" s="887">
        <v>39.769332161687167</v>
      </c>
      <c r="G120" s="758">
        <f t="shared" si="10"/>
        <v>376.60632688927944</v>
      </c>
      <c r="H120" s="891">
        <v>182.69115364718053</v>
      </c>
      <c r="I120" s="892">
        <v>22.381272633212621</v>
      </c>
      <c r="J120" s="758">
        <f t="shared" si="17"/>
        <v>205.07242628039316</v>
      </c>
      <c r="K120" s="897">
        <v>13.018181818181819</v>
      </c>
      <c r="L120" s="898">
        <v>2.9818181818181815</v>
      </c>
      <c r="M120" s="762">
        <f t="shared" si="11"/>
        <v>16</v>
      </c>
      <c r="N120" s="897">
        <v>0</v>
      </c>
      <c r="O120" s="898">
        <v>0</v>
      </c>
      <c r="P120" s="762">
        <f t="shared" si="12"/>
        <v>0</v>
      </c>
      <c r="Q120" s="897">
        <v>51.113585746102451</v>
      </c>
      <c r="R120" s="902">
        <v>2.8864142538975504</v>
      </c>
      <c r="S120" s="758">
        <f t="shared" si="13"/>
        <v>54</v>
      </c>
      <c r="T120" s="85">
        <f t="shared" si="14"/>
        <v>674.67875316967263</v>
      </c>
      <c r="V120" s="767">
        <f t="shared" si="18"/>
        <v>0</v>
      </c>
      <c r="W120" s="906">
        <v>0</v>
      </c>
      <c r="X120" s="907">
        <v>0</v>
      </c>
      <c r="Y120" s="130"/>
      <c r="Z120" s="771">
        <f t="shared" si="19"/>
        <v>0</v>
      </c>
      <c r="AA120" s="909">
        <v>0</v>
      </c>
      <c r="AB120" s="773">
        <f t="shared" si="15"/>
        <v>0</v>
      </c>
      <c r="AD120" s="737" t="str">
        <f t="shared" si="20"/>
        <v>Florida Keys Community College</v>
      </c>
      <c r="AE120" s="912">
        <v>0</v>
      </c>
      <c r="AF120" s="912">
        <v>0</v>
      </c>
      <c r="AG120" s="776">
        <f t="shared" si="16"/>
        <v>0</v>
      </c>
      <c r="AI120" s="1217" t="s">
        <v>772</v>
      </c>
      <c r="AJ120" s="1217"/>
      <c r="AK120" s="1217"/>
      <c r="AL120" s="1217"/>
      <c r="AM120" s="1217"/>
      <c r="AN120" s="1217"/>
      <c r="AO120" s="745">
        <f>AO118-AO119</f>
        <v>284712.59149185434</v>
      </c>
      <c r="AP120" s="37"/>
      <c r="AQ120" s="37"/>
      <c r="AR120" s="37"/>
      <c r="AS120" s="37"/>
      <c r="AT120" s="37"/>
      <c r="AU120" s="37"/>
    </row>
    <row r="121" spans="1:54" ht="25.15" customHeight="1">
      <c r="A121" s="737" t="str">
        <f t="shared" si="8"/>
        <v>Gulf Coast State College</v>
      </c>
      <c r="B121" s="884">
        <v>138</v>
      </c>
      <c r="C121" s="97"/>
      <c r="D121" s="758">
        <f t="shared" si="9"/>
        <v>138</v>
      </c>
      <c r="E121" s="884">
        <v>2108.1479223547894</v>
      </c>
      <c r="F121" s="887">
        <v>99.274002318883944</v>
      </c>
      <c r="G121" s="758">
        <f t="shared" si="10"/>
        <v>2207.4219246736734</v>
      </c>
      <c r="H121" s="891">
        <v>588.5780346820809</v>
      </c>
      <c r="I121" s="892">
        <v>19.052023121387283</v>
      </c>
      <c r="J121" s="758">
        <f t="shared" si="17"/>
        <v>607.63005780346816</v>
      </c>
      <c r="K121" s="897">
        <v>63.063469675599436</v>
      </c>
      <c r="L121" s="898">
        <v>5.9365303244005636</v>
      </c>
      <c r="M121" s="762">
        <f t="shared" si="11"/>
        <v>69</v>
      </c>
      <c r="N121" s="897">
        <v>21.16</v>
      </c>
      <c r="O121" s="898">
        <v>1.84</v>
      </c>
      <c r="P121" s="762">
        <f t="shared" si="12"/>
        <v>23</v>
      </c>
      <c r="Q121" s="897">
        <v>134.39477503628447</v>
      </c>
      <c r="R121" s="902">
        <v>3.6052249637155294</v>
      </c>
      <c r="S121" s="758">
        <f t="shared" si="13"/>
        <v>138</v>
      </c>
      <c r="T121" s="85">
        <f t="shared" si="14"/>
        <v>3183.0519824771418</v>
      </c>
      <c r="V121" s="767">
        <f t="shared" si="18"/>
        <v>0</v>
      </c>
      <c r="W121" s="906">
        <v>0</v>
      </c>
      <c r="X121" s="907">
        <v>0</v>
      </c>
      <c r="Y121" s="130"/>
      <c r="Z121" s="771">
        <f t="shared" si="19"/>
        <v>0</v>
      </c>
      <c r="AA121" s="909">
        <v>0</v>
      </c>
      <c r="AB121" s="773">
        <f t="shared" si="15"/>
        <v>0</v>
      </c>
      <c r="AD121" s="737" t="str">
        <f t="shared" si="20"/>
        <v>Gulf Coast State College</v>
      </c>
      <c r="AE121" s="912">
        <v>0</v>
      </c>
      <c r="AF121" s="912">
        <v>0</v>
      </c>
      <c r="AG121" s="776">
        <f t="shared" si="16"/>
        <v>0</v>
      </c>
      <c r="AP121" s="37"/>
      <c r="AQ121" s="37"/>
      <c r="AR121" s="37"/>
      <c r="AS121" s="37"/>
      <c r="AT121" s="37"/>
      <c r="AU121" s="37"/>
    </row>
    <row r="122" spans="1:54" ht="25.15" customHeight="1">
      <c r="A122" s="737" t="str">
        <f t="shared" si="8"/>
        <v>Hillsborough Community College</v>
      </c>
      <c r="B122" s="884">
        <v>0</v>
      </c>
      <c r="C122" s="97"/>
      <c r="D122" s="758">
        <f t="shared" si="9"/>
        <v>0</v>
      </c>
      <c r="E122" s="884">
        <v>12015.43164242003</v>
      </c>
      <c r="F122" s="887">
        <v>472.61578982762103</v>
      </c>
      <c r="G122" s="758">
        <f t="shared" si="10"/>
        <v>12488.047432247651</v>
      </c>
      <c r="H122" s="891">
        <v>3205.9329332752941</v>
      </c>
      <c r="I122" s="892">
        <v>88.146725949878743</v>
      </c>
      <c r="J122" s="758">
        <f t="shared" si="17"/>
        <v>3294.0796592251727</v>
      </c>
      <c r="K122" s="897">
        <v>991.65827969572854</v>
      </c>
      <c r="L122" s="898">
        <v>55.341720304271504</v>
      </c>
      <c r="M122" s="762">
        <f t="shared" si="11"/>
        <v>1047</v>
      </c>
      <c r="N122" s="897">
        <v>65.647812166488791</v>
      </c>
      <c r="O122" s="898">
        <v>0.35218783351120597</v>
      </c>
      <c r="P122" s="762">
        <f t="shared" si="12"/>
        <v>66</v>
      </c>
      <c r="Q122" s="897">
        <v>406.20562560620755</v>
      </c>
      <c r="R122" s="902">
        <v>5.7943743937924346</v>
      </c>
      <c r="S122" s="758">
        <f t="shared" si="13"/>
        <v>412</v>
      </c>
      <c r="T122" s="85">
        <f t="shared" si="14"/>
        <v>17307.127091472823</v>
      </c>
      <c r="V122" s="767">
        <f t="shared" si="18"/>
        <v>0</v>
      </c>
      <c r="W122" s="906">
        <v>0</v>
      </c>
      <c r="X122" s="907">
        <v>0</v>
      </c>
      <c r="Y122" s="130"/>
      <c r="Z122" s="771">
        <f t="shared" si="19"/>
        <v>45.289617486338798</v>
      </c>
      <c r="AA122" s="909">
        <v>28.710382513661202</v>
      </c>
      <c r="AB122" s="773">
        <f t="shared" si="15"/>
        <v>74</v>
      </c>
      <c r="AD122" s="737" t="str">
        <f t="shared" si="20"/>
        <v>Hillsborough Community College</v>
      </c>
      <c r="AE122" s="912">
        <v>59</v>
      </c>
      <c r="AF122" s="912">
        <v>15</v>
      </c>
      <c r="AG122" s="776">
        <f t="shared" si="16"/>
        <v>74</v>
      </c>
      <c r="AI122" s="1217" t="s">
        <v>771</v>
      </c>
      <c r="AJ122" s="1217"/>
      <c r="AK122" s="1217"/>
      <c r="AL122" s="1217"/>
      <c r="AM122" s="1217"/>
      <c r="AN122" s="1217"/>
      <c r="AO122" s="746">
        <f>AO116+AO120</f>
        <v>320691</v>
      </c>
      <c r="AP122" s="37"/>
      <c r="AQ122" s="37"/>
      <c r="AR122" s="37"/>
      <c r="AS122" s="37"/>
      <c r="AT122" s="37"/>
      <c r="AU122" s="37"/>
    </row>
    <row r="123" spans="1:54" ht="25.15" customHeight="1">
      <c r="A123" s="737" t="str">
        <f t="shared" si="8"/>
        <v>Indian River State College</v>
      </c>
      <c r="B123" s="884">
        <v>1500</v>
      </c>
      <c r="C123" s="97"/>
      <c r="D123" s="758">
        <f t="shared" si="9"/>
        <v>1500</v>
      </c>
      <c r="E123" s="884">
        <v>5241.1714371469889</v>
      </c>
      <c r="F123" s="887">
        <v>108.31410133973641</v>
      </c>
      <c r="G123" s="758">
        <f t="shared" si="10"/>
        <v>5349.4855384867251</v>
      </c>
      <c r="H123" s="891">
        <v>2304.6789943103181</v>
      </c>
      <c r="I123" s="892">
        <v>37.744848531447026</v>
      </c>
      <c r="J123" s="758">
        <f t="shared" si="17"/>
        <v>2342.4238428417652</v>
      </c>
      <c r="K123" s="897">
        <v>178.21182266009853</v>
      </c>
      <c r="L123" s="898">
        <v>7.7881773399014786</v>
      </c>
      <c r="M123" s="762">
        <f t="shared" si="11"/>
        <v>186</v>
      </c>
      <c r="N123" s="897">
        <v>0</v>
      </c>
      <c r="O123" s="898">
        <v>0</v>
      </c>
      <c r="P123" s="762">
        <f t="shared" si="12"/>
        <v>0</v>
      </c>
      <c r="Q123" s="897">
        <v>666.1131161971831</v>
      </c>
      <c r="R123" s="902">
        <v>8.8921654929577461</v>
      </c>
      <c r="S123" s="758">
        <f t="shared" si="13"/>
        <v>675.00528169014081</v>
      </c>
      <c r="T123" s="85">
        <f t="shared" si="14"/>
        <v>10052.914663018631</v>
      </c>
      <c r="V123" s="767">
        <f t="shared" si="18"/>
        <v>0</v>
      </c>
      <c r="W123" s="906">
        <v>0</v>
      </c>
      <c r="X123" s="907">
        <v>0</v>
      </c>
      <c r="Y123" s="130"/>
      <c r="Z123" s="771">
        <f t="shared" si="19"/>
        <v>741.66089031856382</v>
      </c>
      <c r="AA123" s="909">
        <v>221.33910968143616</v>
      </c>
      <c r="AB123" s="773">
        <f t="shared" si="15"/>
        <v>963</v>
      </c>
      <c r="AD123" s="737" t="str">
        <f t="shared" si="20"/>
        <v>Indian River State College</v>
      </c>
      <c r="AE123" s="912">
        <v>854</v>
      </c>
      <c r="AF123" s="912">
        <v>109</v>
      </c>
      <c r="AG123" s="776">
        <f t="shared" si="16"/>
        <v>963</v>
      </c>
      <c r="AM123" s="37"/>
      <c r="AN123" s="37"/>
      <c r="AO123" s="37"/>
      <c r="AP123" s="37"/>
      <c r="AQ123" s="37"/>
      <c r="AR123" s="37"/>
      <c r="AS123" s="37"/>
      <c r="AT123" s="37"/>
      <c r="AU123" s="37"/>
    </row>
    <row r="124" spans="1:54" ht="25.15" customHeight="1">
      <c r="A124" s="737" t="str">
        <f t="shared" si="8"/>
        <v>Florida Gateway College</v>
      </c>
      <c r="B124" s="884">
        <v>59</v>
      </c>
      <c r="C124" s="97"/>
      <c r="D124" s="758">
        <f t="shared" si="9"/>
        <v>59</v>
      </c>
      <c r="E124" s="884">
        <v>934.20119760479031</v>
      </c>
      <c r="F124" s="887">
        <v>6.3728777738640368</v>
      </c>
      <c r="G124" s="758">
        <f t="shared" si="10"/>
        <v>940.57407537865436</v>
      </c>
      <c r="H124" s="891">
        <v>425.88218793828889</v>
      </c>
      <c r="I124" s="892">
        <v>4.3894343151005133</v>
      </c>
      <c r="J124" s="758">
        <f t="shared" si="17"/>
        <v>430.27162225338941</v>
      </c>
      <c r="K124" s="897">
        <v>59.350649350649348</v>
      </c>
      <c r="L124" s="898">
        <v>0.64935064935064934</v>
      </c>
      <c r="M124" s="762">
        <f t="shared" si="11"/>
        <v>60</v>
      </c>
      <c r="N124" s="897">
        <v>18</v>
      </c>
      <c r="O124" s="898">
        <v>0</v>
      </c>
      <c r="P124" s="762">
        <f t="shared" si="12"/>
        <v>18</v>
      </c>
      <c r="Q124" s="897">
        <v>226.88950988822012</v>
      </c>
      <c r="R124" s="902">
        <v>1.2020636285468616</v>
      </c>
      <c r="S124" s="758">
        <f t="shared" si="13"/>
        <v>228.09157351676697</v>
      </c>
      <c r="T124" s="85">
        <f t="shared" si="14"/>
        <v>1735.9372711488109</v>
      </c>
      <c r="V124" s="767">
        <f t="shared" si="18"/>
        <v>0</v>
      </c>
      <c r="W124" s="906">
        <v>0</v>
      </c>
      <c r="X124" s="907">
        <v>0</v>
      </c>
      <c r="Y124" s="130"/>
      <c r="Z124" s="771">
        <f t="shared" si="19"/>
        <v>0</v>
      </c>
      <c r="AA124" s="909">
        <v>0</v>
      </c>
      <c r="AB124" s="773">
        <f t="shared" si="15"/>
        <v>0</v>
      </c>
      <c r="AD124" s="737" t="str">
        <f t="shared" si="20"/>
        <v>Florida Gateway College</v>
      </c>
      <c r="AE124" s="912">
        <v>0</v>
      </c>
      <c r="AF124" s="912">
        <v>0</v>
      </c>
      <c r="AG124" s="776">
        <f t="shared" si="16"/>
        <v>0</v>
      </c>
    </row>
    <row r="125" spans="1:54" ht="25.15" customHeight="1">
      <c r="A125" s="737" t="str">
        <f t="shared" si="8"/>
        <v>Lake-Sumter State College</v>
      </c>
      <c r="B125" s="884">
        <v>50</v>
      </c>
      <c r="C125" s="97"/>
      <c r="D125" s="758">
        <f t="shared" si="9"/>
        <v>50</v>
      </c>
      <c r="E125" s="884">
        <v>1960.5353571913315</v>
      </c>
      <c r="F125" s="887">
        <v>17.986562910012214</v>
      </c>
      <c r="G125" s="758">
        <f t="shared" si="10"/>
        <v>1978.5219201013438</v>
      </c>
      <c r="H125" s="891">
        <v>496.02400384061445</v>
      </c>
      <c r="I125" s="892">
        <v>2.987037926068171</v>
      </c>
      <c r="J125" s="758">
        <f t="shared" si="17"/>
        <v>499.01104176668264</v>
      </c>
      <c r="K125" s="897">
        <v>78.730158730158735</v>
      </c>
      <c r="L125" s="898">
        <v>1.2698412698412698</v>
      </c>
      <c r="M125" s="762">
        <f t="shared" si="11"/>
        <v>80</v>
      </c>
      <c r="N125" s="897">
        <v>0</v>
      </c>
      <c r="O125" s="898">
        <v>0</v>
      </c>
      <c r="P125" s="762">
        <f t="shared" si="12"/>
        <v>0</v>
      </c>
      <c r="Q125" s="897">
        <v>0</v>
      </c>
      <c r="R125" s="902">
        <v>0</v>
      </c>
      <c r="S125" s="758">
        <f t="shared" si="13"/>
        <v>0</v>
      </c>
      <c r="T125" s="85">
        <f t="shared" si="14"/>
        <v>2607.5329618680262</v>
      </c>
      <c r="V125" s="767">
        <f t="shared" si="18"/>
        <v>0</v>
      </c>
      <c r="W125" s="906">
        <v>0</v>
      </c>
      <c r="X125" s="907">
        <v>0</v>
      </c>
      <c r="Y125" s="130"/>
      <c r="Z125" s="771">
        <f t="shared" si="19"/>
        <v>0</v>
      </c>
      <c r="AA125" s="909">
        <v>0</v>
      </c>
      <c r="AB125" s="773">
        <f t="shared" si="15"/>
        <v>0</v>
      </c>
      <c r="AD125" s="737" t="str">
        <f t="shared" si="20"/>
        <v>Lake-Sumter State College</v>
      </c>
      <c r="AE125" s="912">
        <v>0</v>
      </c>
      <c r="AF125" s="912">
        <v>0</v>
      </c>
      <c r="AG125" s="776">
        <f t="shared" si="16"/>
        <v>0</v>
      </c>
    </row>
    <row r="126" spans="1:54" ht="25.15" customHeight="1">
      <c r="A126" s="737" t="str">
        <f t="shared" si="8"/>
        <v>State College of Florida, Manatee-Sarasota</v>
      </c>
      <c r="B126" s="884">
        <v>466</v>
      </c>
      <c r="C126" s="97"/>
      <c r="D126" s="758">
        <f t="shared" si="9"/>
        <v>466</v>
      </c>
      <c r="E126" s="884">
        <v>4849.9118139021566</v>
      </c>
      <c r="F126" s="887">
        <v>207.97185770205718</v>
      </c>
      <c r="G126" s="758">
        <f t="shared" si="10"/>
        <v>5057.8836716042142</v>
      </c>
      <c r="H126" s="891">
        <v>543.33486319505732</v>
      </c>
      <c r="I126" s="892">
        <v>19.050308914386584</v>
      </c>
      <c r="J126" s="758">
        <f t="shared" si="17"/>
        <v>562.38517210944394</v>
      </c>
      <c r="K126" s="897">
        <v>202.44392721117225</v>
      </c>
      <c r="L126" s="898">
        <v>12.556072788827763</v>
      </c>
      <c r="M126" s="762">
        <f t="shared" si="11"/>
        <v>215</v>
      </c>
      <c r="N126" s="897">
        <v>27.651452282157678</v>
      </c>
      <c r="O126" s="898">
        <v>0.34854771784232363</v>
      </c>
      <c r="P126" s="762">
        <f t="shared" si="12"/>
        <v>28</v>
      </c>
      <c r="Q126" s="897">
        <v>0</v>
      </c>
      <c r="R126" s="902">
        <v>0</v>
      </c>
      <c r="S126" s="758">
        <f t="shared" si="13"/>
        <v>0</v>
      </c>
      <c r="T126" s="85">
        <f t="shared" si="14"/>
        <v>6329.2688437136585</v>
      </c>
      <c r="V126" s="767">
        <f t="shared" si="18"/>
        <v>0</v>
      </c>
      <c r="W126" s="906">
        <v>0</v>
      </c>
      <c r="X126" s="907">
        <v>0</v>
      </c>
      <c r="Y126" s="130"/>
      <c r="Z126" s="771">
        <f t="shared" si="19"/>
        <v>0</v>
      </c>
      <c r="AA126" s="909">
        <v>0</v>
      </c>
      <c r="AB126" s="773">
        <f t="shared" si="15"/>
        <v>0</v>
      </c>
      <c r="AD126" s="737" t="str">
        <f t="shared" si="20"/>
        <v>State College of Florida, Manatee-Sarasota</v>
      </c>
      <c r="AE126" s="912">
        <v>0</v>
      </c>
      <c r="AF126" s="912">
        <v>0</v>
      </c>
      <c r="AG126" s="776">
        <f t="shared" si="16"/>
        <v>0</v>
      </c>
    </row>
    <row r="127" spans="1:54" ht="25.15" customHeight="1">
      <c r="A127" s="737" t="str">
        <f t="shared" si="8"/>
        <v>Miami Dade College</v>
      </c>
      <c r="B127" s="884">
        <v>1865</v>
      </c>
      <c r="C127" s="97"/>
      <c r="D127" s="758">
        <f t="shared" si="9"/>
        <v>1865</v>
      </c>
      <c r="E127" s="884">
        <v>31720.618788833315</v>
      </c>
      <c r="F127" s="887">
        <v>1468.6002584560713</v>
      </c>
      <c r="G127" s="758">
        <f t="shared" si="10"/>
        <v>33189.219047289385</v>
      </c>
      <c r="H127" s="891">
        <v>3530.9751332602209</v>
      </c>
      <c r="I127" s="892">
        <v>158.95432171185189</v>
      </c>
      <c r="J127" s="758">
        <f t="shared" si="17"/>
        <v>3689.9294549720726</v>
      </c>
      <c r="K127" s="897">
        <v>2886.5073773568561</v>
      </c>
      <c r="L127" s="898">
        <v>183.49262264314382</v>
      </c>
      <c r="M127" s="762">
        <f t="shared" si="11"/>
        <v>3070</v>
      </c>
      <c r="N127" s="897">
        <v>7</v>
      </c>
      <c r="O127" s="898">
        <v>0</v>
      </c>
      <c r="P127" s="762">
        <f t="shared" si="12"/>
        <v>7</v>
      </c>
      <c r="Q127" s="897">
        <v>969.36805976176061</v>
      </c>
      <c r="R127" s="902">
        <v>22.631940238239451</v>
      </c>
      <c r="S127" s="758">
        <f t="shared" si="13"/>
        <v>992</v>
      </c>
      <c r="T127" s="85">
        <f t="shared" si="14"/>
        <v>42813.148502261458</v>
      </c>
      <c r="V127" s="767">
        <f t="shared" si="18"/>
        <v>8.62755488266464</v>
      </c>
      <c r="W127" s="906">
        <v>122.37244511733536</v>
      </c>
      <c r="X127" s="907">
        <v>131</v>
      </c>
      <c r="Y127" s="130"/>
      <c r="Z127" s="771">
        <f t="shared" si="19"/>
        <v>75.833685146095149</v>
      </c>
      <c r="AA127" s="909">
        <v>1725.1663148539049</v>
      </c>
      <c r="AB127" s="773">
        <f t="shared" si="15"/>
        <v>1801</v>
      </c>
      <c r="AD127" s="737" t="str">
        <f t="shared" si="20"/>
        <v>Miami Dade College</v>
      </c>
      <c r="AE127" s="912">
        <v>1683</v>
      </c>
      <c r="AF127" s="912">
        <v>118</v>
      </c>
      <c r="AG127" s="776">
        <f t="shared" si="16"/>
        <v>1801</v>
      </c>
    </row>
    <row r="128" spans="1:54" ht="25.15" customHeight="1">
      <c r="A128" s="737" t="str">
        <f t="shared" si="8"/>
        <v>North Florida Community College</v>
      </c>
      <c r="B128" s="884">
        <v>12</v>
      </c>
      <c r="C128" s="97"/>
      <c r="D128" s="758">
        <f t="shared" si="9"/>
        <v>12</v>
      </c>
      <c r="E128" s="884">
        <v>359.45430563406819</v>
      </c>
      <c r="F128" s="887">
        <v>9.4938760128132653</v>
      </c>
      <c r="G128" s="758">
        <f t="shared" si="10"/>
        <v>368.94818164688144</v>
      </c>
      <c r="H128" s="891">
        <v>158.02937915742797</v>
      </c>
      <c r="I128" s="892">
        <v>8.2039911308203983</v>
      </c>
      <c r="J128" s="758">
        <f t="shared" si="17"/>
        <v>166.23337028824835</v>
      </c>
      <c r="K128" s="897">
        <v>13.116504854368932</v>
      </c>
      <c r="L128" s="898">
        <v>0.88349514563106801</v>
      </c>
      <c r="M128" s="762">
        <f t="shared" si="11"/>
        <v>14</v>
      </c>
      <c r="N128" s="897">
        <v>0</v>
      </c>
      <c r="O128" s="898">
        <v>0</v>
      </c>
      <c r="P128" s="762">
        <f t="shared" si="12"/>
        <v>0</v>
      </c>
      <c r="Q128" s="897">
        <v>97.092469018112482</v>
      </c>
      <c r="R128" s="902">
        <v>3.5033365109628218</v>
      </c>
      <c r="S128" s="758">
        <f t="shared" si="13"/>
        <v>100.59580552907531</v>
      </c>
      <c r="T128" s="85">
        <f t="shared" si="14"/>
        <v>661.77735746420512</v>
      </c>
      <c r="V128" s="767">
        <f t="shared" si="18"/>
        <v>0</v>
      </c>
      <c r="W128" s="906">
        <v>0</v>
      </c>
      <c r="X128" s="907">
        <v>0</v>
      </c>
      <c r="Y128" s="130"/>
      <c r="Z128" s="771">
        <f t="shared" si="19"/>
        <v>0</v>
      </c>
      <c r="AA128" s="909">
        <v>0</v>
      </c>
      <c r="AB128" s="773">
        <f t="shared" si="15"/>
        <v>0</v>
      </c>
      <c r="AD128" s="737" t="str">
        <f t="shared" si="20"/>
        <v>North Florida Community College</v>
      </c>
      <c r="AE128" s="912">
        <v>0</v>
      </c>
      <c r="AF128" s="912">
        <v>0</v>
      </c>
      <c r="AG128" s="776">
        <f t="shared" si="16"/>
        <v>0</v>
      </c>
    </row>
    <row r="129" spans="1:48" ht="25.15" customHeight="1">
      <c r="A129" s="737" t="str">
        <f t="shared" si="8"/>
        <v>Northwest Florida State College</v>
      </c>
      <c r="B129" s="884">
        <v>307</v>
      </c>
      <c r="C129" s="97"/>
      <c r="D129" s="758">
        <f t="shared" si="9"/>
        <v>307</v>
      </c>
      <c r="E129" s="884">
        <v>2204.4106850943681</v>
      </c>
      <c r="F129" s="887">
        <v>37.514117996730569</v>
      </c>
      <c r="G129" s="758">
        <f t="shared" si="10"/>
        <v>2241.9248030910985</v>
      </c>
      <c r="H129" s="891">
        <v>524.68822791614411</v>
      </c>
      <c r="I129" s="892">
        <v>9.4723167891058946</v>
      </c>
      <c r="J129" s="758">
        <f t="shared" si="17"/>
        <v>534.16054470525</v>
      </c>
      <c r="K129" s="897">
        <v>87.616080402010056</v>
      </c>
      <c r="L129" s="898">
        <v>3.3839195979899501</v>
      </c>
      <c r="M129" s="762">
        <f t="shared" si="11"/>
        <v>91</v>
      </c>
      <c r="N129" s="897">
        <v>0</v>
      </c>
      <c r="O129" s="898">
        <v>0</v>
      </c>
      <c r="P129" s="762">
        <f t="shared" si="12"/>
        <v>0</v>
      </c>
      <c r="Q129" s="897">
        <v>214.44313524590163</v>
      </c>
      <c r="R129" s="902">
        <v>2.5568647540983607</v>
      </c>
      <c r="S129" s="758">
        <f t="shared" si="13"/>
        <v>217</v>
      </c>
      <c r="T129" s="85">
        <f t="shared" si="14"/>
        <v>3391.0853477963483</v>
      </c>
      <c r="V129" s="767">
        <f t="shared" si="18"/>
        <v>0</v>
      </c>
      <c r="W129" s="906">
        <v>0</v>
      </c>
      <c r="X129" s="907">
        <v>0</v>
      </c>
      <c r="Y129" s="130"/>
      <c r="Z129" s="771">
        <f t="shared" si="19"/>
        <v>132.49212303075768</v>
      </c>
      <c r="AA129" s="909">
        <v>1.5078769692423104</v>
      </c>
      <c r="AB129" s="773">
        <f t="shared" si="15"/>
        <v>134</v>
      </c>
      <c r="AD129" s="737" t="str">
        <f t="shared" si="20"/>
        <v>Northwest Florida State College</v>
      </c>
      <c r="AE129" s="912">
        <v>100</v>
      </c>
      <c r="AF129" s="912">
        <v>34</v>
      </c>
      <c r="AG129" s="776">
        <f t="shared" si="16"/>
        <v>134</v>
      </c>
    </row>
    <row r="130" spans="1:48" ht="25.15" customHeight="1">
      <c r="A130" s="737" t="str">
        <f t="shared" si="8"/>
        <v>Palm Beach State College</v>
      </c>
      <c r="B130" s="884">
        <v>741</v>
      </c>
      <c r="C130" s="97"/>
      <c r="D130" s="758">
        <f t="shared" si="9"/>
        <v>741</v>
      </c>
      <c r="E130" s="884">
        <v>14968.360284689574</v>
      </c>
      <c r="F130" s="887">
        <v>575.58790626800214</v>
      </c>
      <c r="G130" s="758">
        <f t="shared" si="10"/>
        <v>15543.948190957575</v>
      </c>
      <c r="H130" s="891">
        <v>1539.665986170563</v>
      </c>
      <c r="I130" s="892">
        <v>34.254132367467889</v>
      </c>
      <c r="J130" s="758">
        <f t="shared" si="17"/>
        <v>1573.9201185380309</v>
      </c>
      <c r="K130" s="897">
        <v>679.23233973050219</v>
      </c>
      <c r="L130" s="898">
        <v>40.767660269497753</v>
      </c>
      <c r="M130" s="762">
        <f t="shared" si="11"/>
        <v>720</v>
      </c>
      <c r="N130" s="897">
        <v>25.666666666666668</v>
      </c>
      <c r="O130" s="898">
        <v>0.33333333333333331</v>
      </c>
      <c r="P130" s="762">
        <f t="shared" si="12"/>
        <v>26</v>
      </c>
      <c r="Q130" s="897">
        <v>883.1</v>
      </c>
      <c r="R130" s="902">
        <v>13.9</v>
      </c>
      <c r="S130" s="758">
        <f t="shared" si="13"/>
        <v>897</v>
      </c>
      <c r="T130" s="85">
        <f t="shared" si="14"/>
        <v>19501.868309495607</v>
      </c>
      <c r="V130" s="767">
        <f t="shared" si="18"/>
        <v>0</v>
      </c>
      <c r="W130" s="906">
        <v>0</v>
      </c>
      <c r="X130" s="907">
        <v>0</v>
      </c>
      <c r="Y130" s="130"/>
      <c r="Z130" s="771">
        <f t="shared" si="19"/>
        <v>0</v>
      </c>
      <c r="AA130" s="909">
        <v>0</v>
      </c>
      <c r="AB130" s="773">
        <f t="shared" si="15"/>
        <v>0</v>
      </c>
      <c r="AD130" s="737" t="str">
        <f t="shared" si="20"/>
        <v>Palm Beach State College</v>
      </c>
      <c r="AE130" s="912">
        <v>0</v>
      </c>
      <c r="AF130" s="912">
        <v>0</v>
      </c>
      <c r="AG130" s="776">
        <f t="shared" si="16"/>
        <v>0</v>
      </c>
    </row>
    <row r="131" spans="1:48" ht="25.15" customHeight="1">
      <c r="A131" s="737" t="str">
        <f t="shared" si="8"/>
        <v>Pasco-Hernando State College</v>
      </c>
      <c r="B131" s="884">
        <v>407</v>
      </c>
      <c r="C131" s="97"/>
      <c r="D131" s="758">
        <f t="shared" si="9"/>
        <v>407</v>
      </c>
      <c r="E131" s="884">
        <v>3557.9648163661213</v>
      </c>
      <c r="F131" s="887">
        <v>32.688153079670215</v>
      </c>
      <c r="G131" s="758">
        <f t="shared" si="10"/>
        <v>3590.6529694457918</v>
      </c>
      <c r="H131" s="891">
        <v>1982.3773477787765</v>
      </c>
      <c r="I131" s="892">
        <v>14.949141316175428</v>
      </c>
      <c r="J131" s="758">
        <f t="shared" si="17"/>
        <v>1997.326489094952</v>
      </c>
      <c r="K131" s="897">
        <v>343.26856998484084</v>
      </c>
      <c r="L131" s="898">
        <v>5.7314300151591704</v>
      </c>
      <c r="M131" s="762">
        <f t="shared" si="11"/>
        <v>349</v>
      </c>
      <c r="N131" s="897">
        <v>22</v>
      </c>
      <c r="O131" s="898">
        <v>0</v>
      </c>
      <c r="P131" s="762">
        <f t="shared" si="12"/>
        <v>22</v>
      </c>
      <c r="Q131" s="897">
        <v>322.88002399520093</v>
      </c>
      <c r="R131" s="902">
        <v>8.2147570485902826</v>
      </c>
      <c r="S131" s="758">
        <f t="shared" si="13"/>
        <v>331.09478104379122</v>
      </c>
      <c r="T131" s="85">
        <f t="shared" si="14"/>
        <v>6697.0742395845346</v>
      </c>
      <c r="V131" s="767">
        <f t="shared" si="18"/>
        <v>0</v>
      </c>
      <c r="W131" s="906">
        <v>0</v>
      </c>
      <c r="X131" s="907">
        <v>0</v>
      </c>
      <c r="Y131" s="130"/>
      <c r="Z131" s="771">
        <f t="shared" si="19"/>
        <v>0</v>
      </c>
      <c r="AA131" s="909">
        <v>0</v>
      </c>
      <c r="AB131" s="773">
        <f t="shared" si="15"/>
        <v>0</v>
      </c>
      <c r="AD131" s="737" t="str">
        <f t="shared" si="20"/>
        <v>Pasco-Hernando State College</v>
      </c>
      <c r="AE131" s="912">
        <v>0</v>
      </c>
      <c r="AF131" s="912">
        <v>0</v>
      </c>
      <c r="AG131" s="776">
        <f t="shared" si="16"/>
        <v>0</v>
      </c>
    </row>
    <row r="132" spans="1:48" ht="25.15" customHeight="1">
      <c r="A132" s="737" t="str">
        <f t="shared" si="8"/>
        <v>Pensacola State College</v>
      </c>
      <c r="B132" s="884">
        <v>322</v>
      </c>
      <c r="C132" s="97"/>
      <c r="D132" s="758">
        <f t="shared" si="9"/>
        <v>322</v>
      </c>
      <c r="E132" s="884">
        <v>3674.7936193720648</v>
      </c>
      <c r="F132" s="887">
        <v>67.998872111223648</v>
      </c>
      <c r="G132" s="758">
        <f t="shared" si="10"/>
        <v>3742.7924914832884</v>
      </c>
      <c r="H132" s="891">
        <v>1421.9021233569263</v>
      </c>
      <c r="I132" s="892">
        <v>16.151263902932254</v>
      </c>
      <c r="J132" s="758">
        <f t="shared" si="17"/>
        <v>1438.0533872598585</v>
      </c>
      <c r="K132" s="897">
        <v>254.58139534883722</v>
      </c>
      <c r="L132" s="898">
        <v>12.418604651162788</v>
      </c>
      <c r="M132" s="762">
        <f t="shared" si="11"/>
        <v>267</v>
      </c>
      <c r="N132" s="897">
        <v>0</v>
      </c>
      <c r="O132" s="898">
        <v>0</v>
      </c>
      <c r="P132" s="762">
        <f t="shared" si="12"/>
        <v>0</v>
      </c>
      <c r="Q132" s="897">
        <v>362.40357529794147</v>
      </c>
      <c r="R132" s="902">
        <v>6.5964247020585045</v>
      </c>
      <c r="S132" s="758">
        <f t="shared" si="13"/>
        <v>369</v>
      </c>
      <c r="T132" s="85">
        <f t="shared" si="14"/>
        <v>6138.8458787431464</v>
      </c>
      <c r="V132" s="767">
        <f t="shared" si="18"/>
        <v>0</v>
      </c>
      <c r="W132" s="906">
        <v>0</v>
      </c>
      <c r="X132" s="907">
        <v>0</v>
      </c>
      <c r="Y132" s="130"/>
      <c r="Z132" s="771">
        <f t="shared" si="19"/>
        <v>345.20357442055291</v>
      </c>
      <c r="AA132" s="909">
        <v>12.796425579447082</v>
      </c>
      <c r="AB132" s="773">
        <f t="shared" si="15"/>
        <v>358</v>
      </c>
      <c r="AD132" s="737" t="str">
        <f t="shared" si="20"/>
        <v>Pensacola State College</v>
      </c>
      <c r="AE132" s="912">
        <v>115</v>
      </c>
      <c r="AF132" s="912">
        <v>243</v>
      </c>
      <c r="AG132" s="776">
        <f t="shared" si="16"/>
        <v>358</v>
      </c>
    </row>
    <row r="133" spans="1:48" ht="25.15" customHeight="1">
      <c r="A133" s="737" t="str">
        <f t="shared" si="8"/>
        <v>Polk State College</v>
      </c>
      <c r="B133" s="884">
        <v>751</v>
      </c>
      <c r="C133" s="97"/>
      <c r="D133" s="758">
        <f t="shared" si="9"/>
        <v>751</v>
      </c>
      <c r="E133" s="884">
        <v>3176.8699104234529</v>
      </c>
      <c r="F133" s="887">
        <v>58.870114006514662</v>
      </c>
      <c r="G133" s="758">
        <f t="shared" si="10"/>
        <v>3235.7400244299674</v>
      </c>
      <c r="H133" s="891">
        <v>1453.1648548407725</v>
      </c>
      <c r="I133" s="892">
        <v>17.475892057807904</v>
      </c>
      <c r="J133" s="758">
        <f t="shared" si="17"/>
        <v>1470.6407468985803</v>
      </c>
      <c r="K133" s="897">
        <v>130.78020035356511</v>
      </c>
      <c r="L133" s="898">
        <v>10.219799646434884</v>
      </c>
      <c r="M133" s="762">
        <f t="shared" si="11"/>
        <v>141</v>
      </c>
      <c r="N133" s="897">
        <v>50.465968586387433</v>
      </c>
      <c r="O133" s="898">
        <v>0.53403141361256545</v>
      </c>
      <c r="P133" s="762">
        <f t="shared" si="12"/>
        <v>51</v>
      </c>
      <c r="Q133" s="897">
        <v>89</v>
      </c>
      <c r="R133" s="902">
        <v>0</v>
      </c>
      <c r="S133" s="758">
        <f t="shared" si="13"/>
        <v>89</v>
      </c>
      <c r="T133" s="85">
        <f t="shared" si="14"/>
        <v>5738.3807713285478</v>
      </c>
      <c r="V133" s="767">
        <f t="shared" si="18"/>
        <v>0</v>
      </c>
      <c r="W133" s="906">
        <v>0</v>
      </c>
      <c r="X133" s="907">
        <v>0</v>
      </c>
      <c r="Y133" s="130"/>
      <c r="Z133" s="771">
        <f t="shared" si="19"/>
        <v>0</v>
      </c>
      <c r="AA133" s="909">
        <v>0</v>
      </c>
      <c r="AB133" s="773">
        <f t="shared" si="15"/>
        <v>0</v>
      </c>
      <c r="AD133" s="737" t="str">
        <f t="shared" si="20"/>
        <v>Polk State College</v>
      </c>
      <c r="AE133" s="912">
        <v>0</v>
      </c>
      <c r="AF133" s="912">
        <v>0</v>
      </c>
      <c r="AG133" s="776">
        <f t="shared" si="16"/>
        <v>0</v>
      </c>
    </row>
    <row r="134" spans="1:48" ht="25.15" customHeight="1">
      <c r="A134" s="737" t="str">
        <f t="shared" si="8"/>
        <v>St. Johns River State College</v>
      </c>
      <c r="B134" s="884">
        <v>191</v>
      </c>
      <c r="C134" s="97"/>
      <c r="D134" s="758">
        <f t="shared" si="9"/>
        <v>191</v>
      </c>
      <c r="E134" s="884">
        <v>2379.0950759559983</v>
      </c>
      <c r="F134" s="887">
        <v>39.749214248297534</v>
      </c>
      <c r="G134" s="758">
        <f t="shared" si="10"/>
        <v>2418.8442902042957</v>
      </c>
      <c r="H134" s="891">
        <v>803.97399133044348</v>
      </c>
      <c r="I134" s="892">
        <v>8.4461487162387456</v>
      </c>
      <c r="J134" s="758">
        <f t="shared" si="17"/>
        <v>812.42014004668226</v>
      </c>
      <c r="K134" s="897">
        <v>81.318135764944273</v>
      </c>
      <c r="L134" s="898">
        <v>1.6818642350557245</v>
      </c>
      <c r="M134" s="762">
        <f t="shared" si="11"/>
        <v>83</v>
      </c>
      <c r="N134" s="897">
        <v>26.830188679245282</v>
      </c>
      <c r="O134" s="898">
        <v>0.169811320754717</v>
      </c>
      <c r="P134" s="762">
        <f t="shared" si="12"/>
        <v>27</v>
      </c>
      <c r="Q134" s="897">
        <v>99.6</v>
      </c>
      <c r="R134" s="902">
        <v>1.4</v>
      </c>
      <c r="S134" s="758">
        <f t="shared" si="13"/>
        <v>101</v>
      </c>
      <c r="T134" s="85">
        <f t="shared" si="14"/>
        <v>3633.264430250978</v>
      </c>
      <c r="V134" s="767">
        <f t="shared" si="18"/>
        <v>0</v>
      </c>
      <c r="W134" s="906">
        <v>0</v>
      </c>
      <c r="X134" s="907">
        <v>0</v>
      </c>
      <c r="Y134" s="130"/>
      <c r="Z134" s="771">
        <f t="shared" si="19"/>
        <v>59</v>
      </c>
      <c r="AA134" s="909">
        <v>0</v>
      </c>
      <c r="AB134" s="773">
        <f t="shared" si="15"/>
        <v>59</v>
      </c>
      <c r="AD134" s="737" t="str">
        <f t="shared" si="20"/>
        <v>St. Johns River State College</v>
      </c>
      <c r="AE134" s="912">
        <v>35</v>
      </c>
      <c r="AF134" s="912">
        <v>24</v>
      </c>
      <c r="AG134" s="776">
        <f t="shared" si="16"/>
        <v>59</v>
      </c>
    </row>
    <row r="135" spans="1:48" ht="25.15" customHeight="1">
      <c r="A135" s="737" t="str">
        <f t="shared" si="8"/>
        <v>St. Petersburg College</v>
      </c>
      <c r="B135" s="884">
        <v>2832</v>
      </c>
      <c r="C135" s="97"/>
      <c r="D135" s="758">
        <f t="shared" si="9"/>
        <v>2832</v>
      </c>
      <c r="E135" s="884">
        <v>8768.7121733149943</v>
      </c>
      <c r="F135" s="887">
        <v>301.6937184777625</v>
      </c>
      <c r="G135" s="758">
        <f t="shared" si="10"/>
        <v>9070.4058917927559</v>
      </c>
      <c r="H135" s="891">
        <v>4662.4504490025511</v>
      </c>
      <c r="I135" s="892">
        <v>117.74112541937039</v>
      </c>
      <c r="J135" s="758">
        <f t="shared" si="17"/>
        <v>4780.1915744219214</v>
      </c>
      <c r="K135" s="897">
        <v>656.70937742185481</v>
      </c>
      <c r="L135" s="898">
        <v>37.290622578145189</v>
      </c>
      <c r="M135" s="762">
        <f t="shared" si="11"/>
        <v>694</v>
      </c>
      <c r="N135" s="897">
        <v>0</v>
      </c>
      <c r="O135" s="898">
        <v>0</v>
      </c>
      <c r="P135" s="762">
        <f t="shared" si="12"/>
        <v>0</v>
      </c>
      <c r="Q135" s="897">
        <v>124.99689681923972</v>
      </c>
      <c r="R135" s="902">
        <v>4.003103180760279</v>
      </c>
      <c r="S135" s="758">
        <f t="shared" si="13"/>
        <v>129</v>
      </c>
      <c r="T135" s="85">
        <f t="shared" si="14"/>
        <v>17505.597466214676</v>
      </c>
      <c r="V135" s="767">
        <f t="shared" si="18"/>
        <v>0</v>
      </c>
      <c r="W135" s="906">
        <v>0</v>
      </c>
      <c r="X135" s="907">
        <v>0</v>
      </c>
      <c r="Y135" s="130"/>
      <c r="Z135" s="771">
        <f t="shared" si="19"/>
        <v>0</v>
      </c>
      <c r="AA135" s="909">
        <v>0</v>
      </c>
      <c r="AB135" s="773">
        <f t="shared" si="15"/>
        <v>0</v>
      </c>
      <c r="AD135" s="737" t="str">
        <f t="shared" si="20"/>
        <v>St. Petersburg College</v>
      </c>
      <c r="AE135" s="912">
        <v>0</v>
      </c>
      <c r="AF135" s="912">
        <v>0</v>
      </c>
      <c r="AG135" s="776">
        <f t="shared" si="16"/>
        <v>0</v>
      </c>
    </row>
    <row r="136" spans="1:48" ht="25.15" customHeight="1">
      <c r="A136" s="737" t="str">
        <f t="shared" si="8"/>
        <v>Santa Fe College</v>
      </c>
      <c r="B136" s="884">
        <v>445</v>
      </c>
      <c r="C136" s="97"/>
      <c r="D136" s="758">
        <f t="shared" si="9"/>
        <v>445</v>
      </c>
      <c r="E136" s="884">
        <v>6203.2045656604341</v>
      </c>
      <c r="F136" s="887">
        <v>439.70112568560137</v>
      </c>
      <c r="G136" s="758">
        <f t="shared" si="10"/>
        <v>6642.9056913460354</v>
      </c>
      <c r="H136" s="891">
        <v>2174.8678460820502</v>
      </c>
      <c r="I136" s="892">
        <v>104.54766450299097</v>
      </c>
      <c r="J136" s="758">
        <f t="shared" si="17"/>
        <v>2279.4155105850409</v>
      </c>
      <c r="K136" s="897">
        <v>350.3597430406852</v>
      </c>
      <c r="L136" s="898">
        <v>83.640256959314769</v>
      </c>
      <c r="M136" s="762">
        <f t="shared" si="11"/>
        <v>434</v>
      </c>
      <c r="N136" s="897">
        <v>3.8016528925619832</v>
      </c>
      <c r="O136" s="898">
        <v>0.19834710743801653</v>
      </c>
      <c r="P136" s="762">
        <f t="shared" si="12"/>
        <v>4</v>
      </c>
      <c r="Q136" s="897">
        <v>220.98769771528998</v>
      </c>
      <c r="R136" s="902">
        <v>6.5114235500878737</v>
      </c>
      <c r="S136" s="758">
        <f t="shared" si="13"/>
        <v>227.49912126537785</v>
      </c>
      <c r="T136" s="85">
        <f t="shared" si="14"/>
        <v>10032.820323196454</v>
      </c>
      <c r="V136" s="767">
        <f t="shared" si="18"/>
        <v>0</v>
      </c>
      <c r="W136" s="906">
        <v>0</v>
      </c>
      <c r="X136" s="907">
        <v>0</v>
      </c>
      <c r="Y136" s="130"/>
      <c r="Z136" s="771">
        <f t="shared" si="19"/>
        <v>43.515780730897006</v>
      </c>
      <c r="AA136" s="909">
        <v>77.484219269102994</v>
      </c>
      <c r="AB136" s="773">
        <f t="shared" si="15"/>
        <v>121</v>
      </c>
      <c r="AD136" s="737" t="str">
        <f t="shared" si="20"/>
        <v>Santa Fe College</v>
      </c>
      <c r="AE136" s="912">
        <v>108</v>
      </c>
      <c r="AF136" s="912">
        <v>13</v>
      </c>
      <c r="AG136" s="776">
        <f t="shared" si="16"/>
        <v>121</v>
      </c>
    </row>
    <row r="137" spans="1:48" ht="25.15" customHeight="1">
      <c r="A137" s="737" t="str">
        <f t="shared" si="8"/>
        <v>Seminole State College of Florida</v>
      </c>
      <c r="B137" s="884">
        <v>937</v>
      </c>
      <c r="C137" s="97"/>
      <c r="D137" s="758">
        <f t="shared" si="9"/>
        <v>937</v>
      </c>
      <c r="E137" s="884">
        <v>6657.0955263996448</v>
      </c>
      <c r="F137" s="887">
        <v>181.29494728383605</v>
      </c>
      <c r="G137" s="758">
        <f t="shared" si="10"/>
        <v>6838.3904736834811</v>
      </c>
      <c r="H137" s="891">
        <v>2587.7843510751309</v>
      </c>
      <c r="I137" s="892">
        <v>53.841532656873873</v>
      </c>
      <c r="J137" s="758">
        <f t="shared" si="17"/>
        <v>2641.6258837320047</v>
      </c>
      <c r="K137" s="897">
        <v>311.09008528784648</v>
      </c>
      <c r="L137" s="898">
        <v>18.909914712153519</v>
      </c>
      <c r="M137" s="762">
        <f t="shared" si="11"/>
        <v>330</v>
      </c>
      <c r="N137" s="897">
        <v>60</v>
      </c>
      <c r="O137" s="898">
        <v>0</v>
      </c>
      <c r="P137" s="762">
        <f t="shared" si="12"/>
        <v>60</v>
      </c>
      <c r="Q137" s="897">
        <v>217.60195268494181</v>
      </c>
      <c r="R137" s="902">
        <v>1.3980473150582051</v>
      </c>
      <c r="S137" s="758">
        <f t="shared" si="13"/>
        <v>219</v>
      </c>
      <c r="T137" s="85">
        <f t="shared" si="14"/>
        <v>11026.016357415487</v>
      </c>
      <c r="V137" s="767">
        <f t="shared" si="18"/>
        <v>0</v>
      </c>
      <c r="W137" s="906">
        <v>0</v>
      </c>
      <c r="X137" s="907">
        <v>0</v>
      </c>
      <c r="Y137" s="130"/>
      <c r="Z137" s="771">
        <f t="shared" si="19"/>
        <v>291.91443193449334</v>
      </c>
      <c r="AA137" s="909">
        <v>250.08556806550666</v>
      </c>
      <c r="AB137" s="773">
        <f t="shared" si="15"/>
        <v>542</v>
      </c>
      <c r="AD137" s="737" t="str">
        <f t="shared" si="20"/>
        <v>Seminole State College of Florida</v>
      </c>
      <c r="AE137" s="912">
        <v>375</v>
      </c>
      <c r="AF137" s="912">
        <v>167</v>
      </c>
      <c r="AG137" s="776">
        <f t="shared" si="16"/>
        <v>542</v>
      </c>
    </row>
    <row r="138" spans="1:48" ht="25.15" customHeight="1">
      <c r="A138" s="737" t="str">
        <f t="shared" si="8"/>
        <v>South Florida State College</v>
      </c>
      <c r="B138" s="884">
        <v>105</v>
      </c>
      <c r="C138" s="97"/>
      <c r="D138" s="758">
        <f t="shared" si="9"/>
        <v>105</v>
      </c>
      <c r="E138" s="884">
        <v>1235.0049578582054</v>
      </c>
      <c r="F138" s="887">
        <v>14.59033925915433</v>
      </c>
      <c r="G138" s="758">
        <f t="shared" si="10"/>
        <v>1249.5952971173597</v>
      </c>
      <c r="H138" s="891">
        <v>3</v>
      </c>
      <c r="I138" s="892">
        <v>0</v>
      </c>
      <c r="J138" s="758">
        <f t="shared" si="17"/>
        <v>3</v>
      </c>
      <c r="K138" s="897">
        <v>34.540983606557376</v>
      </c>
      <c r="L138" s="898">
        <v>0.45901639344262296</v>
      </c>
      <c r="M138" s="762">
        <f t="shared" si="11"/>
        <v>35</v>
      </c>
      <c r="N138" s="897">
        <v>0</v>
      </c>
      <c r="O138" s="898">
        <v>0</v>
      </c>
      <c r="P138" s="762">
        <f t="shared" si="12"/>
        <v>0</v>
      </c>
      <c r="Q138" s="897">
        <v>256.60620449509338</v>
      </c>
      <c r="R138" s="902">
        <v>3.3529597974042424</v>
      </c>
      <c r="S138" s="758">
        <f t="shared" si="13"/>
        <v>259.95916429249763</v>
      </c>
      <c r="T138" s="85">
        <f t="shared" si="14"/>
        <v>1652.5544614098574</v>
      </c>
      <c r="V138" s="767">
        <f t="shared" si="18"/>
        <v>0</v>
      </c>
      <c r="W138" s="906">
        <v>0</v>
      </c>
      <c r="X138" s="907">
        <v>0</v>
      </c>
      <c r="Y138" s="130"/>
      <c r="Z138" s="771">
        <f t="shared" si="19"/>
        <v>196.0035874439462</v>
      </c>
      <c r="AA138" s="909">
        <v>151.9964125560538</v>
      </c>
      <c r="AB138" s="773">
        <f t="shared" si="15"/>
        <v>348</v>
      </c>
      <c r="AD138" s="737" t="str">
        <f t="shared" si="20"/>
        <v>South Florida State College</v>
      </c>
      <c r="AE138" s="912">
        <v>322</v>
      </c>
      <c r="AF138" s="912">
        <v>26</v>
      </c>
      <c r="AG138" s="776">
        <f t="shared" si="16"/>
        <v>348</v>
      </c>
    </row>
    <row r="139" spans="1:48" ht="25.15" customHeight="1">
      <c r="A139" s="737" t="str">
        <f t="shared" si="8"/>
        <v>Tallahassee Community College</v>
      </c>
      <c r="B139" s="884">
        <v>17</v>
      </c>
      <c r="C139" s="97"/>
      <c r="D139" s="758">
        <f t="shared" si="9"/>
        <v>17</v>
      </c>
      <c r="E139" s="884">
        <v>6885.3524497444632</v>
      </c>
      <c r="F139" s="887">
        <v>314.87149574105621</v>
      </c>
      <c r="G139" s="758">
        <f t="shared" si="10"/>
        <v>7200.2239454855198</v>
      </c>
      <c r="H139" s="891">
        <v>1006.5994002998501</v>
      </c>
      <c r="I139" s="892">
        <v>24.6119940029985</v>
      </c>
      <c r="J139" s="758">
        <f t="shared" si="17"/>
        <v>1031.2113943028487</v>
      </c>
      <c r="K139" s="897">
        <v>335.10548523206751</v>
      </c>
      <c r="L139" s="898">
        <v>44.894514767932485</v>
      </c>
      <c r="M139" s="762">
        <f t="shared" si="11"/>
        <v>380</v>
      </c>
      <c r="N139" s="897">
        <v>0</v>
      </c>
      <c r="O139" s="898">
        <v>0</v>
      </c>
      <c r="P139" s="762">
        <f t="shared" si="12"/>
        <v>0</v>
      </c>
      <c r="Q139" s="897">
        <v>270.5</v>
      </c>
      <c r="R139" s="902">
        <v>2.5</v>
      </c>
      <c r="S139" s="758">
        <f t="shared" si="13"/>
        <v>273</v>
      </c>
      <c r="T139" s="85">
        <f t="shared" si="14"/>
        <v>8901.4353397883679</v>
      </c>
      <c r="V139" s="767">
        <f t="shared" si="18"/>
        <v>0</v>
      </c>
      <c r="W139" s="906">
        <v>0</v>
      </c>
      <c r="X139" s="907">
        <v>0</v>
      </c>
      <c r="Y139" s="130"/>
      <c r="Z139" s="771">
        <f t="shared" si="19"/>
        <v>12.706043956043949</v>
      </c>
      <c r="AA139" s="909">
        <v>61.293956043956051</v>
      </c>
      <c r="AB139" s="773">
        <f t="shared" si="15"/>
        <v>74</v>
      </c>
      <c r="AD139" s="737" t="str">
        <f t="shared" si="20"/>
        <v>Tallahassee Community College</v>
      </c>
      <c r="AE139" s="912">
        <v>59</v>
      </c>
      <c r="AF139" s="912">
        <v>15</v>
      </c>
      <c r="AG139" s="776">
        <f t="shared" si="16"/>
        <v>74</v>
      </c>
    </row>
    <row r="140" spans="1:48" ht="25.15" customHeight="1" thickBot="1">
      <c r="A140" s="738" t="str">
        <f t="shared" si="8"/>
        <v>Valencia College</v>
      </c>
      <c r="B140" s="885">
        <v>182</v>
      </c>
      <c r="C140" s="92"/>
      <c r="D140" s="759">
        <f t="shared" si="9"/>
        <v>182</v>
      </c>
      <c r="E140" s="885">
        <v>18920.647992739996</v>
      </c>
      <c r="F140" s="888">
        <v>1230.6120763048825</v>
      </c>
      <c r="G140" s="759">
        <f t="shared" si="10"/>
        <v>20151.260069044878</v>
      </c>
      <c r="H140" s="893">
        <v>7274.2798146400555</v>
      </c>
      <c r="I140" s="894">
        <v>369.31666126737753</v>
      </c>
      <c r="J140" s="761">
        <f t="shared" si="17"/>
        <v>7643.5964759074332</v>
      </c>
      <c r="K140" s="899">
        <v>884.67894532764637</v>
      </c>
      <c r="L140" s="900">
        <v>111.32105467235363</v>
      </c>
      <c r="M140" s="763">
        <f t="shared" si="11"/>
        <v>996</v>
      </c>
      <c r="N140" s="899">
        <v>100.60114285714286</v>
      </c>
      <c r="O140" s="900">
        <v>1.3988571428571428</v>
      </c>
      <c r="P140" s="763">
        <f t="shared" si="12"/>
        <v>102</v>
      </c>
      <c r="Q140" s="899">
        <v>238.11282467532467</v>
      </c>
      <c r="R140" s="903">
        <v>7.8871753246753249</v>
      </c>
      <c r="S140" s="759">
        <f t="shared" si="13"/>
        <v>246</v>
      </c>
      <c r="T140" s="86">
        <f t="shared" si="14"/>
        <v>29320.856544952312</v>
      </c>
      <c r="V140" s="768">
        <f t="shared" si="18"/>
        <v>0</v>
      </c>
      <c r="W140" s="904">
        <v>0</v>
      </c>
      <c r="X140" s="905">
        <v>0</v>
      </c>
      <c r="Y140" s="130"/>
      <c r="Z140" s="772">
        <f t="shared" si="19"/>
        <v>0</v>
      </c>
      <c r="AA140" s="910">
        <v>0</v>
      </c>
      <c r="AB140" s="773">
        <f t="shared" si="15"/>
        <v>0</v>
      </c>
      <c r="AD140" s="738" t="str">
        <f t="shared" si="20"/>
        <v>Valencia College</v>
      </c>
      <c r="AE140" s="913">
        <v>0</v>
      </c>
      <c r="AF140" s="913">
        <v>0</v>
      </c>
      <c r="AG140" s="759">
        <f t="shared" si="16"/>
        <v>0</v>
      </c>
    </row>
    <row r="141" spans="1:48" ht="25.15" customHeight="1" thickBot="1">
      <c r="A141" s="739" t="s">
        <v>2</v>
      </c>
      <c r="B141" s="740">
        <f t="shared" ref="B141" si="21">SUM(B113:B140)</f>
        <v>17058</v>
      </c>
      <c r="C141" s="114"/>
      <c r="D141" s="760">
        <f t="shared" ref="D141:T141" si="22">SUM(D113:D140)</f>
        <v>17058</v>
      </c>
      <c r="E141" s="740">
        <f t="shared" si="22"/>
        <v>183860.86013169232</v>
      </c>
      <c r="F141" s="741">
        <f t="shared" si="22"/>
        <v>7701.435318802829</v>
      </c>
      <c r="G141" s="760">
        <f t="shared" si="22"/>
        <v>191562.29545049515</v>
      </c>
      <c r="H141" s="781">
        <f t="shared" si="22"/>
        <v>52849.400060180284</v>
      </c>
      <c r="I141" s="741">
        <f t="shared" si="22"/>
        <v>1692.7864692593453</v>
      </c>
      <c r="J141" s="760">
        <f t="shared" si="22"/>
        <v>54542.186529439627</v>
      </c>
      <c r="K141" s="781">
        <f t="shared" si="22"/>
        <v>11587.657460202048</v>
      </c>
      <c r="L141" s="783">
        <f t="shared" si="22"/>
        <v>935.34253979795187</v>
      </c>
      <c r="M141" s="764">
        <f t="shared" si="22"/>
        <v>12523</v>
      </c>
      <c r="N141" s="781">
        <f t="shared" si="22"/>
        <v>468.34450736455966</v>
      </c>
      <c r="O141" s="783">
        <f t="shared" si="22"/>
        <v>6.6554926354403561</v>
      </c>
      <c r="P141" s="764">
        <f t="shared" si="22"/>
        <v>475</v>
      </c>
      <c r="Q141" s="780">
        <f t="shared" si="22"/>
        <v>8310.9012131173968</v>
      </c>
      <c r="R141" s="782">
        <f t="shared" si="22"/>
        <v>241.1802433632638</v>
      </c>
      <c r="S141" s="765">
        <f t="shared" si="22"/>
        <v>8552.0814564806606</v>
      </c>
      <c r="T141" s="115">
        <f t="shared" si="22"/>
        <v>284712.56343641545</v>
      </c>
      <c r="U141" s="116"/>
      <c r="V141" s="769">
        <f t="shared" ref="V141:AB141" si="23">SUM(V113:V140)</f>
        <v>11.02755488266464</v>
      </c>
      <c r="W141" s="781">
        <f t="shared" si="23"/>
        <v>126.97244511733535</v>
      </c>
      <c r="X141" s="779">
        <f t="shared" si="23"/>
        <v>138</v>
      </c>
      <c r="Y141" s="117"/>
      <c r="Z141" s="769">
        <f t="shared" si="23"/>
        <v>2156.1873484243793</v>
      </c>
      <c r="AA141" s="780">
        <f t="shared" si="23"/>
        <v>3892.8126515756212</v>
      </c>
      <c r="AB141" s="774">
        <f t="shared" si="23"/>
        <v>6049</v>
      </c>
      <c r="AC141" s="116"/>
      <c r="AD141" s="739" t="s">
        <v>2</v>
      </c>
      <c r="AE141" s="779">
        <f>SUM(AE113:AE140)</f>
        <v>5054</v>
      </c>
      <c r="AF141" s="779">
        <f>SUM(AF113:AF140)</f>
        <v>995</v>
      </c>
      <c r="AG141" s="760">
        <f>SUM(AG113:AG140)</f>
        <v>6049</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55" t="s">
        <v>631</v>
      </c>
      <c r="B145" s="1255"/>
      <c r="C145" s="1255"/>
      <c r="D145" s="1255"/>
      <c r="E145" s="132"/>
    </row>
    <row r="146" spans="1:5">
      <c r="A146" s="1254" t="s">
        <v>630</v>
      </c>
      <c r="B146" s="1254"/>
      <c r="C146" s="1254"/>
      <c r="D146" s="1254"/>
    </row>
    <row r="147" spans="1:5">
      <c r="A147" s="1235" t="s">
        <v>644</v>
      </c>
      <c r="B147" s="1235"/>
      <c r="C147" s="1235"/>
      <c r="D147" s="1235"/>
      <c r="E147" s="1235"/>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E13" sqref="E1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99" t="s">
        <v>259</v>
      </c>
      <c r="B1" s="1299"/>
      <c r="C1" s="1299"/>
      <c r="D1" s="1299"/>
      <c r="E1" s="1299"/>
      <c r="F1" s="1299"/>
      <c r="G1" s="1299"/>
      <c r="H1" s="158"/>
      <c r="I1" s="158"/>
    </row>
    <row r="2" spans="1:53" ht="19.899999999999999" customHeight="1">
      <c r="A2" s="1299" t="s">
        <v>715</v>
      </c>
      <c r="B2" s="1299"/>
      <c r="C2" s="1299"/>
      <c r="D2" s="1299"/>
      <c r="E2" s="1299"/>
      <c r="F2" s="1299"/>
      <c r="G2" s="129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99"/>
      <c r="B3" s="1299"/>
      <c r="C3" s="1299"/>
      <c r="D3" s="1299"/>
      <c r="E3" s="1299"/>
      <c r="F3" s="1299"/>
      <c r="G3" s="1299"/>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300" t="s">
        <v>753</v>
      </c>
      <c r="B4" s="1300"/>
      <c r="C4" s="1300"/>
      <c r="D4" s="1300"/>
      <c r="E4" s="1300"/>
      <c r="F4" s="1300"/>
      <c r="G4" s="130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B5" s="1271"/>
      <c r="C5" s="1271"/>
      <c r="D5" s="1301"/>
      <c r="E5" s="1301"/>
      <c r="F5" s="1301"/>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B6" s="1271"/>
      <c r="C6" s="1271"/>
      <c r="D6" s="1271"/>
      <c r="E6" s="1271"/>
      <c r="F6" s="1271"/>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2" t="s">
        <v>587</v>
      </c>
      <c r="B7" s="1271"/>
      <c r="C7" s="1302" t="s">
        <v>3</v>
      </c>
      <c r="D7" s="1303" t="s">
        <v>704</v>
      </c>
      <c r="E7" s="1303"/>
      <c r="F7" s="1303"/>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3" t="s">
        <v>4</v>
      </c>
      <c r="B10" s="162"/>
      <c r="C10" s="1304" t="s">
        <v>784</v>
      </c>
      <c r="D10" s="1304"/>
      <c r="E10" s="1304"/>
      <c r="F10" s="1304"/>
      <c r="G10" s="1075"/>
      <c r="H10" s="164"/>
      <c r="I10" s="107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20"/>
      <c r="D11" s="820"/>
      <c r="E11" s="820"/>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083" t="s">
        <v>581</v>
      </c>
      <c r="D12" s="1083"/>
      <c r="E12" s="1083"/>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85" t="s">
        <v>588</v>
      </c>
      <c r="D15" s="1085"/>
      <c r="E15" s="1085"/>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5"/>
      <c r="B16" s="1085"/>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4">
        <f>IF(+'EXHIBIT A'!E44&gt;=0.0499,+'EXHIBIT A'!E44,"PERCENTAGE DOES NOT MEET STATUTORY GUIDELINES")</f>
        <v>0.10675637973358904</v>
      </c>
      <c r="D17" s="1094"/>
      <c r="E17" s="1094"/>
      <c r="F17" s="1094"/>
      <c r="G17" s="1094"/>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05"/>
      <c r="B18" s="1305"/>
      <c r="C18" s="1306" t="s">
        <v>756</v>
      </c>
      <c r="D18" s="1306"/>
      <c r="E18" s="1306"/>
      <c r="F18" s="1306"/>
      <c r="G18" s="1093"/>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305"/>
      <c r="B19" s="1305"/>
      <c r="C19" s="1299"/>
      <c r="D19" s="1299"/>
      <c r="E19" s="1299"/>
      <c r="F19" s="1307"/>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084" t="s">
        <v>613</v>
      </c>
      <c r="D21" s="1084"/>
      <c r="E21" s="1084"/>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9900</v>
      </c>
      <c r="E44" s="192">
        <f>+'EXHIBIT C'!F10</f>
        <v>10196</v>
      </c>
      <c r="F44" s="193">
        <f t="shared" ref="F44:F50" si="0">IF(D44=0,"0",(E44/D44-1))</f>
        <v>2.9898989898989869E-2</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81101.591968670356</v>
      </c>
      <c r="E45" s="197">
        <f>+'EXHIBIT C'!F11</f>
        <v>83491</v>
      </c>
      <c r="F45" s="198">
        <f t="shared" si="0"/>
        <v>2.9461912809956692E-2</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33829.772222679057</v>
      </c>
      <c r="E46" s="202">
        <f>+'EXHIBIT C'!F12</f>
        <v>34817</v>
      </c>
      <c r="F46" s="198">
        <f t="shared" si="0"/>
        <v>2.9182217687505396E-2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2919.6011816838995</v>
      </c>
      <c r="E47" s="202">
        <f>+'EXHIBIT C'!F13</f>
        <v>2993</v>
      </c>
      <c r="F47" s="198">
        <f t="shared" si="0"/>
        <v>2.5140015278993344E-2</v>
      </c>
      <c r="G47" s="199"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4309.9884125144845</v>
      </c>
      <c r="E48" s="202">
        <f>+'EXHIBIT C'!F14</f>
        <v>4423</v>
      </c>
      <c r="F48" s="198">
        <f t="shared" si="0"/>
        <v>2.6220856454596264E-2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132060.95378554781</v>
      </c>
      <c r="E50" s="210">
        <f>+'EXHIBIT C'!F17</f>
        <v>135920</v>
      </c>
      <c r="F50" s="211">
        <f t="shared" si="0"/>
        <v>2.9221704855462827E-2</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9.75" customHeight="1" thickBot="1">
      <c r="C51" s="1308" t="s">
        <v>590</v>
      </c>
      <c r="D51" s="1309"/>
      <c r="E51" s="1309"/>
      <c r="F51" s="1309"/>
      <c r="G51" s="1310"/>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0" t="s">
        <v>461</v>
      </c>
      <c r="D52" s="1091"/>
      <c r="E52" s="1091"/>
      <c r="F52" s="1091"/>
      <c r="G52" s="1092"/>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96"/>
      <c r="D53" s="1097"/>
      <c r="E53" s="1097"/>
      <c r="F53" s="1097"/>
      <c r="G53" s="1098"/>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9"/>
      <c r="D54" s="1100"/>
      <c r="E54" s="1100"/>
      <c r="F54" s="1100"/>
      <c r="G54" s="1101"/>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9"/>
      <c r="D55" s="1100"/>
      <c r="E55" s="1100"/>
      <c r="F55" s="1100"/>
      <c r="G55" s="1101"/>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9"/>
      <c r="D56" s="1100"/>
      <c r="E56" s="1100"/>
      <c r="F56" s="1100"/>
      <c r="G56" s="1101"/>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9"/>
      <c r="D57" s="1100"/>
      <c r="E57" s="1100"/>
      <c r="F57" s="1100"/>
      <c r="G57" s="1101"/>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9"/>
      <c r="D58" s="1100"/>
      <c r="E58" s="1100"/>
      <c r="F58" s="1100"/>
      <c r="G58" s="1101"/>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9"/>
      <c r="D59" s="1100"/>
      <c r="E59" s="1100"/>
      <c r="F59" s="1100"/>
      <c r="G59" s="1101"/>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9"/>
      <c r="D60" s="1100"/>
      <c r="E60" s="1100"/>
      <c r="F60" s="1100"/>
      <c r="G60" s="1101"/>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9"/>
      <c r="D61" s="1100"/>
      <c r="E61" s="1100"/>
      <c r="F61" s="1100"/>
      <c r="G61" s="1101"/>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2"/>
      <c r="D62" s="1103"/>
      <c r="E62" s="1103"/>
      <c r="F62" s="1103"/>
      <c r="G62" s="1104"/>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0</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3335.6645117175358</v>
      </c>
      <c r="E69" s="227">
        <f>+'EXHIBIT C'!D20</f>
        <v>3475</v>
      </c>
      <c r="F69" s="225">
        <f t="shared" si="2"/>
        <v>4.1771433485893406E-2</v>
      </c>
      <c r="G69" s="226"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1012.579557602171</v>
      </c>
      <c r="E70" s="229">
        <f>+'EXHIBIT C'!D21</f>
        <v>1050</v>
      </c>
      <c r="F70" s="225">
        <f t="shared" si="2"/>
        <v>3.6955557829393859E-2</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89.512555391432798</v>
      </c>
      <c r="E71" s="229">
        <f>+'EXHIBIT C'!D22</f>
        <v>92</v>
      </c>
      <c r="F71" s="225">
        <f t="shared" si="2"/>
        <v>2.7788778877887665E-2</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610.01158748551563</v>
      </c>
      <c r="E72" s="229">
        <f>+'EXHIBIT C'!D23</f>
        <v>625</v>
      </c>
      <c r="F72" s="225">
        <f t="shared" si="2"/>
        <v>2.4570701314489796E-2</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5047.7682121966554</v>
      </c>
      <c r="E74" s="235">
        <f>SUM(E68:E73)</f>
        <v>5242</v>
      </c>
      <c r="F74" s="236">
        <f t="shared" si="2"/>
        <v>3.8478745385739588E-2</v>
      </c>
      <c r="G74" s="237"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308" t="s">
        <v>591</v>
      </c>
      <c r="D75" s="1309"/>
      <c r="E75" s="1309"/>
      <c r="F75" s="1309"/>
      <c r="G75" s="1310"/>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87" t="s">
        <v>461</v>
      </c>
      <c r="D76" s="1088"/>
      <c r="E76" s="1088"/>
      <c r="F76" s="1088"/>
      <c r="G76" s="1089"/>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105"/>
      <c r="D77" s="1106"/>
      <c r="E77" s="1106"/>
      <c r="F77" s="1106"/>
      <c r="G77" s="1107"/>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108"/>
      <c r="D78" s="1109"/>
      <c r="E78" s="1109"/>
      <c r="F78" s="1109"/>
      <c r="G78" s="111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108"/>
      <c r="D79" s="1109"/>
      <c r="E79" s="1109"/>
      <c r="F79" s="1109"/>
      <c r="G79" s="111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108"/>
      <c r="D80" s="1109"/>
      <c r="E80" s="1109"/>
      <c r="F80" s="1109"/>
      <c r="G80" s="111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108"/>
      <c r="D81" s="1109"/>
      <c r="E81" s="1109"/>
      <c r="F81" s="1109"/>
      <c r="G81" s="111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108"/>
      <c r="D82" s="1109"/>
      <c r="E82" s="1109"/>
      <c r="F82" s="1109"/>
      <c r="G82" s="111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108"/>
      <c r="D83" s="1109"/>
      <c r="E83" s="1109"/>
      <c r="F83" s="1109"/>
      <c r="G83" s="111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108"/>
      <c r="D84" s="1109"/>
      <c r="E84" s="1109"/>
      <c r="F84" s="1109"/>
      <c r="G84" s="111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108"/>
      <c r="D85" s="1109"/>
      <c r="E85" s="1109"/>
      <c r="F85" s="1109"/>
      <c r="G85" s="111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11"/>
      <c r="D86" s="1112"/>
      <c r="E86" s="1112"/>
      <c r="F86" s="1112"/>
      <c r="G86" s="111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311" t="s">
        <v>621</v>
      </c>
      <c r="D99" s="1311"/>
      <c r="E99" s="1311"/>
      <c r="F99" s="1311"/>
      <c r="G99" s="1311"/>
      <c r="H99" s="1082"/>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16681378</v>
      </c>
      <c r="E102" s="250">
        <f>+'EXHIBIT D'!G75</f>
        <v>16681378</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0</v>
      </c>
      <c r="E103" s="250">
        <f>'EXHIBIT D'!G77</f>
        <v>0</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5391826</v>
      </c>
      <c r="E104" s="250">
        <f>'EXHIBIT D'!G81</f>
        <v>5391826</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22073204</v>
      </c>
      <c r="E106" s="257">
        <f t="shared" ref="E106:F106" si="4">SUM(E102:E104)</f>
        <v>22073204</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313" t="s">
        <v>732</v>
      </c>
      <c r="D117" s="1313"/>
      <c r="E117" s="1313"/>
      <c r="F117" s="1313"/>
      <c r="G117" s="1095"/>
      <c r="H117" s="109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313"/>
      <c r="D118" s="1313"/>
      <c r="E118" s="1313"/>
      <c r="F118" s="1313"/>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4824749</v>
      </c>
      <c r="D119" s="1073" t="s">
        <v>716</v>
      </c>
      <c r="E119" s="1073"/>
      <c r="F119" s="1073"/>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4824749</v>
      </c>
      <c r="D120" s="1078" t="s">
        <v>717</v>
      </c>
      <c r="E120" s="1078"/>
      <c r="F120" s="1078"/>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312" t="s">
        <v>646</v>
      </c>
      <c r="E121" s="1312"/>
      <c r="F121" s="1312"/>
      <c r="G121" s="107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304" t="s">
        <v>776</v>
      </c>
      <c r="D124" s="1304"/>
      <c r="E124" s="1304"/>
      <c r="F124" s="1304"/>
      <c r="G124" s="1075"/>
      <c r="H124" s="1075"/>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17636483</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17646483</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-10000</v>
      </c>
      <c r="D128" s="1080" t="s">
        <v>606</v>
      </c>
      <c r="E128" s="1080"/>
      <c r="F128" s="1080"/>
      <c r="G128" s="108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10000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314" t="s">
        <v>775</v>
      </c>
      <c r="E132" s="1314"/>
      <c r="F132" s="1314"/>
      <c r="G132" s="1077"/>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81"/>
      <c r="C135" s="1315" t="s">
        <v>593</v>
      </c>
      <c r="D135" s="1315"/>
      <c r="E135" s="1315"/>
      <c r="F135" s="1315"/>
      <c r="G135" s="1086"/>
      <c r="H135" s="1086"/>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91.790015692428398</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t="str">
        <f>IF('EXHIBIT G'!D125=0,"No Credit Hours or Not Applicable",('EXHIBIT G'!D125/'EXHIBIT C'!D19))</f>
        <v>No Credit Hours or Not Applicable</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24"/>
      <c r="D141" s="1125"/>
      <c r="E141" s="1125"/>
    </row>
    <row r="142" spans="1:53" s="29" customFormat="1" ht="19.899999999999999" customHeight="1">
      <c r="A142" s="1081" t="s">
        <v>501</v>
      </c>
      <c r="B142" s="1081"/>
      <c r="C142" s="1081"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23" t="s">
        <v>739</v>
      </c>
      <c r="E144" s="1123"/>
      <c r="F144" s="1123"/>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316" t="s">
        <v>740</v>
      </c>
      <c r="E147" s="1316"/>
      <c r="F147" s="1316"/>
      <c r="G147" s="285"/>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23"/>
      <c r="E149" s="1123"/>
      <c r="F149" s="1123"/>
      <c r="G149" s="1123"/>
      <c r="U149" s="165"/>
      <c r="V149" s="165"/>
      <c r="W149" s="165"/>
      <c r="X149" s="165"/>
      <c r="Y149" s="165"/>
      <c r="Z149" s="165"/>
      <c r="AA149" s="165"/>
      <c r="AB149" s="165"/>
      <c r="AC149" s="165"/>
      <c r="AD149" s="165"/>
      <c r="AE149" s="165"/>
      <c r="AF149" s="165"/>
      <c r="AG149" s="165"/>
    </row>
    <row r="150" spans="1:33" ht="19.899999999999999" customHeight="1">
      <c r="A150" s="29"/>
      <c r="C150" s="286"/>
      <c r="D150" s="1123"/>
      <c r="E150" s="1123"/>
      <c r="F150" s="1123"/>
      <c r="G150" s="1123"/>
      <c r="U150" s="165"/>
      <c r="V150" s="165"/>
      <c r="W150" s="165"/>
      <c r="X150" s="165"/>
      <c r="Y150" s="165"/>
      <c r="Z150" s="165"/>
      <c r="AA150" s="165"/>
      <c r="AB150" s="165"/>
      <c r="AC150" s="165"/>
      <c r="AD150" s="165"/>
      <c r="AE150" s="165"/>
      <c r="AF150" s="165"/>
      <c r="AG150" s="165"/>
    </row>
    <row r="151" spans="1:33" ht="61.9" customHeight="1">
      <c r="A151" s="279" t="s">
        <v>502</v>
      </c>
      <c r="B151" s="1081"/>
      <c r="C151" s="1315" t="s">
        <v>650</v>
      </c>
      <c r="D151" s="1315"/>
      <c r="E151" s="1315"/>
      <c r="F151" s="1315"/>
      <c r="G151" s="1086"/>
      <c r="H151" s="1086"/>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4" t="s">
        <v>607</v>
      </c>
      <c r="E153" s="1074"/>
      <c r="F153" s="1074"/>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90" t="s">
        <v>706</v>
      </c>
      <c r="D155" s="1091"/>
      <c r="E155" s="1091"/>
      <c r="F155" s="1091"/>
      <c r="G155" s="1092"/>
      <c r="H155" s="52"/>
      <c r="U155" s="165"/>
      <c r="V155" s="165"/>
      <c r="W155" s="165"/>
      <c r="X155" s="165"/>
      <c r="Y155" s="165"/>
      <c r="Z155" s="165"/>
      <c r="AA155" s="165"/>
      <c r="AB155" s="165"/>
      <c r="AC155" s="165"/>
      <c r="AD155" s="165"/>
      <c r="AE155" s="165"/>
      <c r="AF155" s="165"/>
      <c r="AG155" s="165"/>
    </row>
    <row r="156" spans="1:33" ht="19.899999999999999" customHeight="1">
      <c r="A156" s="29"/>
      <c r="C156" s="1114"/>
      <c r="D156" s="1115"/>
      <c r="E156" s="1115"/>
      <c r="F156" s="1115"/>
      <c r="G156" s="1116"/>
      <c r="H156" s="287"/>
      <c r="U156" s="165"/>
      <c r="V156" s="165"/>
      <c r="W156" s="165"/>
      <c r="X156" s="165"/>
      <c r="Y156" s="165"/>
      <c r="Z156" s="165"/>
      <c r="AA156" s="165"/>
      <c r="AB156" s="165"/>
      <c r="AC156" s="165"/>
      <c r="AD156" s="165"/>
      <c r="AE156" s="165"/>
      <c r="AF156" s="165"/>
      <c r="AG156" s="165"/>
    </row>
    <row r="157" spans="1:33" ht="19.899999999999999" customHeight="1">
      <c r="A157" s="29"/>
      <c r="C157" s="1117"/>
      <c r="D157" s="1118"/>
      <c r="E157" s="1118"/>
      <c r="F157" s="1118"/>
      <c r="G157" s="1119"/>
      <c r="H157" s="287"/>
      <c r="U157" s="165"/>
      <c r="V157" s="165"/>
      <c r="W157" s="165"/>
      <c r="X157" s="165"/>
      <c r="Y157" s="165"/>
      <c r="Z157" s="165"/>
      <c r="AA157" s="165"/>
      <c r="AB157" s="165"/>
      <c r="AC157" s="165"/>
      <c r="AD157" s="165"/>
      <c r="AE157" s="165"/>
      <c r="AF157" s="165"/>
      <c r="AG157" s="165"/>
    </row>
    <row r="158" spans="1:33" ht="19.899999999999999" customHeight="1">
      <c r="A158" s="29"/>
      <c r="C158" s="1117"/>
      <c r="D158" s="1118"/>
      <c r="E158" s="1118"/>
      <c r="F158" s="1118"/>
      <c r="G158" s="1119"/>
      <c r="H158" s="287"/>
      <c r="U158" s="165"/>
      <c r="V158" s="165"/>
      <c r="W158" s="165"/>
      <c r="X158" s="165"/>
      <c r="Y158" s="165"/>
      <c r="Z158" s="165"/>
      <c r="AA158" s="165"/>
      <c r="AB158" s="165"/>
      <c r="AC158" s="165"/>
      <c r="AD158" s="165"/>
      <c r="AE158" s="165"/>
      <c r="AF158" s="165"/>
      <c r="AG158" s="165"/>
    </row>
    <row r="159" spans="1:33" ht="19.899999999999999" customHeight="1">
      <c r="A159" s="29"/>
      <c r="C159" s="1117"/>
      <c r="D159" s="1118"/>
      <c r="E159" s="1118"/>
      <c r="F159" s="1118"/>
      <c r="G159" s="1119"/>
      <c r="H159" s="287"/>
      <c r="U159" s="165"/>
      <c r="V159" s="165"/>
      <c r="W159" s="165"/>
      <c r="X159" s="165"/>
      <c r="Y159" s="165"/>
      <c r="Z159" s="165"/>
      <c r="AA159" s="165"/>
      <c r="AB159" s="165"/>
      <c r="AC159" s="165"/>
      <c r="AD159" s="165"/>
      <c r="AE159" s="165"/>
      <c r="AF159" s="165"/>
      <c r="AG159" s="165"/>
    </row>
    <row r="160" spans="1:33" ht="19.899999999999999" customHeight="1">
      <c r="A160" s="29"/>
      <c r="C160" s="1117"/>
      <c r="D160" s="1118"/>
      <c r="E160" s="1118"/>
      <c r="F160" s="1118"/>
      <c r="G160" s="1119"/>
      <c r="H160" s="287"/>
      <c r="U160" s="165"/>
      <c r="V160" s="165"/>
      <c r="W160" s="165"/>
      <c r="X160" s="165"/>
      <c r="Y160" s="165"/>
      <c r="Z160" s="165"/>
      <c r="AA160" s="165"/>
      <c r="AB160" s="165"/>
      <c r="AC160" s="165"/>
      <c r="AD160" s="165"/>
      <c r="AE160" s="165"/>
      <c r="AF160" s="165"/>
      <c r="AG160" s="165"/>
    </row>
    <row r="161" spans="1:33" ht="19.899999999999999" customHeight="1">
      <c r="A161" s="29"/>
      <c r="C161" s="1117"/>
      <c r="D161" s="1118"/>
      <c r="E161" s="1118"/>
      <c r="F161" s="1118"/>
      <c r="G161" s="1119"/>
      <c r="H161" s="287"/>
      <c r="U161" s="165"/>
      <c r="V161" s="165"/>
      <c r="W161" s="165"/>
      <c r="X161" s="165"/>
      <c r="Y161" s="165"/>
      <c r="Z161" s="165"/>
      <c r="AA161" s="165"/>
      <c r="AB161" s="165"/>
      <c r="AC161" s="165"/>
      <c r="AD161" s="165"/>
      <c r="AE161" s="165"/>
      <c r="AF161" s="165"/>
      <c r="AG161" s="165"/>
    </row>
    <row r="162" spans="1:33" ht="19.899999999999999" customHeight="1">
      <c r="A162" s="29"/>
      <c r="C162" s="1117"/>
      <c r="D162" s="1118"/>
      <c r="E162" s="1118"/>
      <c r="F162" s="1118"/>
      <c r="G162" s="1119"/>
      <c r="H162" s="287"/>
      <c r="U162" s="165"/>
      <c r="V162" s="165"/>
      <c r="W162" s="165"/>
      <c r="X162" s="165"/>
      <c r="Y162" s="165"/>
      <c r="Z162" s="165"/>
      <c r="AA162" s="165"/>
      <c r="AB162" s="165"/>
      <c r="AC162" s="165"/>
      <c r="AD162" s="165"/>
      <c r="AE162" s="165"/>
      <c r="AF162" s="165"/>
      <c r="AG162" s="165"/>
    </row>
    <row r="163" spans="1:33" ht="19.899999999999999" customHeight="1">
      <c r="A163" s="29"/>
      <c r="C163" s="1117"/>
      <c r="D163" s="1118"/>
      <c r="E163" s="1118"/>
      <c r="F163" s="1118"/>
      <c r="G163" s="1119"/>
      <c r="H163" s="287"/>
      <c r="U163" s="165"/>
      <c r="V163" s="165"/>
      <c r="W163" s="165"/>
      <c r="X163" s="165"/>
      <c r="Y163" s="165"/>
      <c r="Z163" s="165"/>
      <c r="AA163" s="165"/>
      <c r="AB163" s="165"/>
      <c r="AC163" s="165"/>
      <c r="AD163" s="165"/>
      <c r="AE163" s="165"/>
      <c r="AF163" s="165"/>
      <c r="AG163" s="165"/>
    </row>
    <row r="164" spans="1:33" ht="19.899999999999999" customHeight="1">
      <c r="A164" s="29"/>
      <c r="C164" s="1117"/>
      <c r="D164" s="1118"/>
      <c r="E164" s="1118"/>
      <c r="F164" s="1118"/>
      <c r="G164" s="1119"/>
      <c r="H164" s="287"/>
      <c r="U164" s="165"/>
      <c r="V164" s="165"/>
      <c r="W164" s="165"/>
      <c r="X164" s="165"/>
      <c r="Y164" s="165"/>
      <c r="Z164" s="165"/>
      <c r="AA164" s="165"/>
      <c r="AB164" s="165"/>
      <c r="AC164" s="165"/>
      <c r="AD164" s="165"/>
      <c r="AE164" s="165"/>
      <c r="AF164" s="165"/>
      <c r="AG164" s="165"/>
    </row>
    <row r="165" spans="1:33" ht="19.899999999999999" customHeight="1" thickBot="1">
      <c r="A165" s="29"/>
      <c r="C165" s="1120"/>
      <c r="D165" s="1121"/>
      <c r="E165" s="1121"/>
      <c r="F165" s="1121"/>
      <c r="G165" s="1122"/>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EFzd00q8z3jCSEz1H2iB0KuYHpJb+/iNGJop61lKPcQ4f03fNtV3qOhU3byQV8Y92yq1KyIOkdbEtpQMWqk+9Q==" saltValue="rRW6mRgnXUmvJ8j5fqDyI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J15" sqref="J15"/>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1"/>
      <c r="B1" s="1272" t="s">
        <v>653</v>
      </c>
      <c r="C1" s="1272"/>
      <c r="D1" s="1272"/>
      <c r="E1" s="1272"/>
      <c r="F1" s="547"/>
      <c r="G1" s="547"/>
    </row>
    <row r="2" spans="1:7" ht="26.25">
      <c r="A2" s="1271"/>
      <c r="B2" s="1273" t="s">
        <v>259</v>
      </c>
      <c r="C2" s="1273"/>
      <c r="D2" s="1273"/>
      <c r="E2" s="1273"/>
      <c r="F2" s="1127"/>
      <c r="G2" s="1127"/>
    </row>
    <row r="3" spans="1:7" ht="26.25">
      <c r="A3" s="1271"/>
      <c r="B3" s="1273" t="s">
        <v>444</v>
      </c>
      <c r="C3" s="1273"/>
      <c r="D3" s="1273"/>
      <c r="E3" s="1273"/>
      <c r="F3" s="1127"/>
      <c r="G3" s="1127"/>
    </row>
    <row r="4" spans="1:7" ht="26.25">
      <c r="A4" s="1271"/>
      <c r="B4" s="1273" t="s">
        <v>654</v>
      </c>
      <c r="C4" s="1273"/>
      <c r="D4" s="1273"/>
      <c r="E4" s="1273"/>
      <c r="F4" s="1127"/>
      <c r="G4" s="1127"/>
    </row>
    <row r="5" spans="1:7" ht="26.25">
      <c r="A5" s="1271"/>
      <c r="B5" s="1272" t="s">
        <v>721</v>
      </c>
      <c r="C5" s="1272"/>
      <c r="D5" s="1272"/>
      <c r="E5" s="1272"/>
      <c r="F5" s="1128"/>
      <c r="G5" s="1128"/>
    </row>
    <row r="6" spans="1:7" ht="25.15" customHeight="1">
      <c r="A6" s="1271"/>
      <c r="B6" s="1272"/>
      <c r="C6" s="1272"/>
      <c r="D6" s="1272"/>
      <c r="E6" s="1272"/>
      <c r="F6" s="1128"/>
      <c r="G6" s="1128"/>
    </row>
    <row r="7" spans="1:7" ht="25.15" customHeight="1">
      <c r="A7" s="1271"/>
      <c r="B7" s="1274"/>
      <c r="C7" s="1274"/>
      <c r="D7" s="1275"/>
      <c r="E7" s="1275"/>
      <c r="F7" s="663"/>
      <c r="G7" s="663"/>
    </row>
    <row r="8" spans="1:7" ht="25.15" customHeight="1">
      <c r="A8" s="1271"/>
      <c r="B8" s="1272" t="s">
        <v>15</v>
      </c>
      <c r="C8" s="1276" t="str">
        <f>'CHECK SHEET'!D7</f>
        <v>College of Central Florida</v>
      </c>
      <c r="D8" s="1276"/>
      <c r="E8" s="1276"/>
      <c r="F8" s="662"/>
      <c r="G8" s="662"/>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71">
        <v>-11311734</v>
      </c>
    </row>
    <row r="14" spans="1:7" ht="25.15" customHeight="1">
      <c r="B14" s="50" t="s">
        <v>651</v>
      </c>
      <c r="C14" s="33"/>
      <c r="D14" s="166"/>
      <c r="E14" s="872">
        <v>17636483</v>
      </c>
    </row>
    <row r="15" spans="1:7" ht="25.15" customHeight="1">
      <c r="B15" s="166"/>
      <c r="C15" s="166"/>
      <c r="D15" s="166"/>
      <c r="E15" s="289"/>
    </row>
    <row r="16" spans="1:7" ht="25.15" customHeight="1">
      <c r="B16" s="33" t="s">
        <v>724</v>
      </c>
      <c r="C16" s="48"/>
      <c r="D16" s="48"/>
      <c r="E16" s="299">
        <f>+E14+E13</f>
        <v>6324749</v>
      </c>
    </row>
    <row r="17" spans="2:7" ht="25.15" customHeight="1">
      <c r="B17" s="166"/>
      <c r="C17" s="166"/>
      <c r="D17" s="166"/>
      <c r="E17" s="290"/>
    </row>
    <row r="18" spans="2:7" ht="25.15" customHeight="1">
      <c r="B18" s="50" t="s">
        <v>530</v>
      </c>
      <c r="D18" s="166"/>
      <c r="E18" s="310">
        <f>+'EXHIBIT D'!G141-SUM(+'EXHIBIT D'!G130+'EXHIBIT D'!G131+'EXHIBIT D'!G132+'EXHIBIT D'!G133)</f>
        <v>38774262</v>
      </c>
      <c r="G18" s="291"/>
    </row>
    <row r="19" spans="2:7" ht="25.15" customHeight="1">
      <c r="B19" s="50" t="s">
        <v>531</v>
      </c>
      <c r="D19" s="166"/>
      <c r="E19" s="299">
        <f>+'EXHIBIT D'!G130+'EXHIBIT D'!G131+'EXHIBIT D'!G132+'EXHIBIT D'!G133</f>
        <v>95000</v>
      </c>
    </row>
    <row r="20" spans="2:7" ht="25.15" customHeight="1">
      <c r="B20" s="166"/>
      <c r="C20" s="166"/>
      <c r="D20" s="166"/>
      <c r="E20" s="300"/>
    </row>
    <row r="21" spans="2:7" ht="25.15" customHeight="1">
      <c r="B21" s="50" t="s">
        <v>16</v>
      </c>
      <c r="C21" s="166"/>
      <c r="D21" s="166"/>
      <c r="E21" s="297">
        <f>+E19+E18</f>
        <v>38869262</v>
      </c>
    </row>
    <row r="22" spans="2:7" ht="25.15" customHeight="1">
      <c r="B22" s="166"/>
      <c r="C22" s="166"/>
      <c r="D22" s="166"/>
      <c r="E22" s="300"/>
    </row>
    <row r="23" spans="2:7" ht="25.15" customHeight="1">
      <c r="B23" s="166" t="s">
        <v>17</v>
      </c>
      <c r="C23" s="166"/>
      <c r="D23" s="166"/>
      <c r="E23" s="297">
        <f>+E21+E16</f>
        <v>45194011</v>
      </c>
    </row>
    <row r="24" spans="2:7" ht="25.15" customHeight="1">
      <c r="B24" s="166"/>
      <c r="C24" s="166"/>
      <c r="D24" s="166"/>
      <c r="E24" s="300"/>
    </row>
    <row r="25" spans="2:7" ht="25.15" customHeight="1">
      <c r="B25" s="50" t="s">
        <v>529</v>
      </c>
      <c r="D25" s="166"/>
      <c r="E25" s="311">
        <f>'EXHIBIT D'!G253-SUM(+'EXHIBIT D'!G227+'EXHIBIT D'!G228+'EXHIBIT D'!G229+'EXHIBIT D'!G230+'EXHIBIT D'!G231)</f>
        <v>39173411</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39173411</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6020600</v>
      </c>
      <c r="E32" s="292"/>
    </row>
    <row r="33" spans="2:10" ht="25.15" customHeight="1">
      <c r="B33" s="33" t="s">
        <v>480</v>
      </c>
      <c r="D33" s="294">
        <f>+'EXHIBIT D'!G185</f>
        <v>10000</v>
      </c>
      <c r="E33" s="292"/>
      <c r="J33" s="214"/>
    </row>
    <row r="34" spans="2:10" ht="25.15" customHeight="1">
      <c r="B34" s="166"/>
      <c r="C34" s="166"/>
      <c r="D34" s="166"/>
      <c r="E34" s="292"/>
      <c r="J34" s="295"/>
    </row>
    <row r="35" spans="2:10" ht="25.15" customHeight="1">
      <c r="B35" s="50" t="s">
        <v>726</v>
      </c>
      <c r="C35" s="166"/>
      <c r="D35" s="166"/>
      <c r="E35" s="296">
        <f>+D32+D33</f>
        <v>6030600</v>
      </c>
      <c r="J35" s="214"/>
    </row>
    <row r="36" spans="2:10" ht="25.15" customHeight="1">
      <c r="B36" s="50" t="s">
        <v>727</v>
      </c>
      <c r="D36" s="166"/>
      <c r="E36" s="297">
        <f>-'EXHIBIT D'!G269</f>
        <v>17646483</v>
      </c>
      <c r="J36" s="298"/>
    </row>
    <row r="37" spans="2:10" ht="25.15" customHeight="1">
      <c r="D37" s="166"/>
      <c r="E37" s="296"/>
      <c r="J37" s="214"/>
    </row>
    <row r="38" spans="2:10" ht="25.15" customHeight="1">
      <c r="B38" s="166" t="s">
        <v>728</v>
      </c>
      <c r="C38" s="166"/>
      <c r="D38" s="166"/>
      <c r="E38" s="299">
        <f>+E35-E36</f>
        <v>-11615883</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4824749</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0.10675637973358904</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TOu1UrpOMpBZ3WSvaDT1UlJl3N5XQpZXeSxGViz9FE7T1h+81ten7gVF8SswAtHBy3MEzIm5/HgC3tzB74B1Sw==" saltValue="wmzd8h7fPeXqlk2MoQhZj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E49" sqref="E49"/>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7" customFormat="1" ht="22.9" customHeight="1">
      <c r="I1" s="1126" t="s">
        <v>21</v>
      </c>
      <c r="L1" s="1126"/>
      <c r="M1" s="1126"/>
      <c r="N1" s="1126"/>
      <c r="O1" s="1126"/>
      <c r="P1" s="1126"/>
      <c r="Q1" s="1126"/>
      <c r="R1" s="1126"/>
    </row>
    <row r="2" spans="1:18" s="547" customFormat="1" ht="19.899999999999999" customHeight="1"/>
    <row r="3" spans="1:18" s="547" customFormat="1" ht="19.899999999999999" customHeight="1">
      <c r="A3" s="1273" t="s">
        <v>259</v>
      </c>
      <c r="B3" s="1273"/>
      <c r="C3" s="1273"/>
      <c r="D3" s="1273"/>
      <c r="E3" s="1273"/>
      <c r="F3" s="1273"/>
      <c r="G3" s="1273"/>
      <c r="H3" s="1273"/>
      <c r="I3" s="1273"/>
      <c r="J3" s="546"/>
      <c r="K3" s="546"/>
    </row>
    <row r="4" spans="1:18" s="547" customFormat="1" ht="19.899999999999999" customHeight="1">
      <c r="A4" s="1273" t="s">
        <v>444</v>
      </c>
      <c r="B4" s="1273"/>
      <c r="C4" s="1273"/>
      <c r="D4" s="1273"/>
      <c r="E4" s="1273"/>
      <c r="F4" s="1273"/>
      <c r="G4" s="1273"/>
      <c r="H4" s="1273"/>
      <c r="I4" s="1273"/>
    </row>
    <row r="5" spans="1:18" s="547" customFormat="1" ht="19.899999999999999" customHeight="1">
      <c r="A5" s="1273" t="s">
        <v>733</v>
      </c>
      <c r="B5" s="1273"/>
      <c r="C5" s="1273"/>
      <c r="D5" s="1273"/>
      <c r="E5" s="1273"/>
      <c r="F5" s="1273"/>
      <c r="G5" s="1273"/>
      <c r="H5" s="1273"/>
      <c r="I5" s="1273"/>
    </row>
    <row r="6" spans="1:18" s="547" customFormat="1" ht="19.899999999999999" customHeight="1">
      <c r="A6" s="1273" t="s">
        <v>675</v>
      </c>
      <c r="B6" s="1273"/>
      <c r="C6" s="1273"/>
      <c r="D6" s="1273"/>
      <c r="E6" s="1273"/>
      <c r="F6" s="1273"/>
      <c r="G6" s="1273"/>
      <c r="H6" s="1273"/>
      <c r="I6" s="1273"/>
    </row>
    <row r="7" spans="1:18" s="547" customFormat="1" ht="19.899999999999999" customHeight="1">
      <c r="A7" s="1272"/>
      <c r="B7" s="1272"/>
      <c r="C7" s="1272"/>
      <c r="D7" s="1272"/>
      <c r="E7" s="1272"/>
      <c r="F7" s="1272"/>
      <c r="G7" s="1272"/>
      <c r="H7" s="1272"/>
      <c r="I7" s="1272"/>
    </row>
    <row r="8" spans="1:18" s="547" customFormat="1" ht="25.15" customHeight="1" thickBot="1">
      <c r="A8" s="1272"/>
      <c r="B8" s="1274"/>
      <c r="C8" s="1272" t="s">
        <v>15</v>
      </c>
      <c r="D8" s="1319" t="str">
        <f>'CHECK SHEET'!D7</f>
        <v>College of Central Florida</v>
      </c>
      <c r="E8" s="1319"/>
      <c r="F8" s="1319"/>
      <c r="G8" s="1319"/>
      <c r="H8" s="1319"/>
      <c r="I8" s="1274"/>
    </row>
    <row r="9" spans="1:18" s="50" customFormat="1" ht="19.899999999999999" customHeight="1"/>
    <row r="10" spans="1:18" s="50" customFormat="1" ht="19.899999999999999" customHeight="1">
      <c r="B10" s="166"/>
      <c r="C10" s="166"/>
      <c r="D10" s="166"/>
      <c r="E10" s="1317"/>
      <c r="F10" s="1318"/>
      <c r="G10" s="1318"/>
    </row>
    <row r="11" spans="1:18" s="50" customFormat="1" ht="19.899999999999999" customHeight="1">
      <c r="B11" s="1129" t="s">
        <v>22</v>
      </c>
      <c r="C11" s="1129"/>
      <c r="D11" s="158"/>
      <c r="E11" s="158"/>
    </row>
    <row r="12" spans="1:18" s="50" customFormat="1" ht="19.899999999999999" customHeight="1" thickBot="1">
      <c r="B12" s="1130" t="s">
        <v>537</v>
      </c>
      <c r="C12" s="1130"/>
      <c r="D12" s="1130"/>
      <c r="E12" s="1130"/>
      <c r="J12" s="166"/>
    </row>
    <row r="13" spans="1:18" s="50" customFormat="1" ht="115.15" customHeight="1" thickBot="1">
      <c r="A13" s="665" t="s">
        <v>256</v>
      </c>
      <c r="B13" s="587" t="s">
        <v>7</v>
      </c>
      <c r="C13" s="1132" t="s">
        <v>377</v>
      </c>
      <c r="D13" s="587" t="s">
        <v>455</v>
      </c>
      <c r="E13" s="587" t="s">
        <v>385</v>
      </c>
      <c r="F13" s="1131" t="s">
        <v>386</v>
      </c>
      <c r="G13" s="587" t="s">
        <v>2</v>
      </c>
      <c r="H13" s="1132" t="s">
        <v>609</v>
      </c>
      <c r="I13" s="33"/>
      <c r="J13" s="48"/>
      <c r="K13" s="33"/>
    </row>
    <row r="14" spans="1:18" s="50" customFormat="1" ht="19.899999999999999" customHeight="1">
      <c r="A14" s="666" t="s">
        <v>656</v>
      </c>
      <c r="B14" s="825">
        <v>91.79</v>
      </c>
      <c r="C14" s="825">
        <v>4.59</v>
      </c>
      <c r="D14" s="825">
        <v>9.18</v>
      </c>
      <c r="E14" s="825">
        <v>12.74</v>
      </c>
      <c r="F14" s="825">
        <v>4.59</v>
      </c>
      <c r="G14" s="667">
        <f>SUM(B14:F14)</f>
        <v>122.89</v>
      </c>
      <c r="H14" s="715">
        <f>G14*30</f>
        <v>3686.7</v>
      </c>
      <c r="I14" s="33"/>
    </row>
    <row r="15" spans="1:18" s="50" customFormat="1" ht="19.899999999999999" customHeight="1">
      <c r="A15" s="166" t="s">
        <v>674</v>
      </c>
      <c r="B15" s="825">
        <v>79.599999999999994</v>
      </c>
      <c r="C15" s="825">
        <v>3.98</v>
      </c>
      <c r="D15" s="825">
        <v>7.96</v>
      </c>
      <c r="E15" s="825">
        <v>11.58</v>
      </c>
      <c r="F15" s="825">
        <v>3.98</v>
      </c>
      <c r="G15" s="667">
        <f>SUM(B15:F15)</f>
        <v>107.1</v>
      </c>
      <c r="H15" s="668">
        <f>G15*30</f>
        <v>3213</v>
      </c>
      <c r="I15" s="33"/>
    </row>
    <row r="16" spans="1:18" s="50" customFormat="1" ht="19.899999999999999" customHeight="1" thickBot="1">
      <c r="A16" s="48" t="s">
        <v>527</v>
      </c>
      <c r="B16" s="825">
        <v>71.599999999999994</v>
      </c>
      <c r="C16" s="825">
        <v>7.16</v>
      </c>
      <c r="D16" s="629"/>
      <c r="E16" s="825">
        <v>3.58</v>
      </c>
      <c r="F16" s="825">
        <v>3.58</v>
      </c>
      <c r="G16" s="669">
        <f>SUM(B16:F16)</f>
        <v>85.919999999999987</v>
      </c>
      <c r="H16" s="706">
        <f>G16*30</f>
        <v>2577.5999999999995</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32" t="s">
        <v>610</v>
      </c>
    </row>
    <row r="19" spans="1:11" s="50" customFormat="1" ht="19.899999999999999" customHeight="1">
      <c r="A19" s="166" t="s">
        <v>383</v>
      </c>
      <c r="B19" s="825">
        <v>30</v>
      </c>
      <c r="C19" s="718"/>
      <c r="D19" s="718"/>
      <c r="E19" s="718"/>
      <c r="F19" s="718"/>
      <c r="G19" s="667">
        <f>B19</f>
        <v>30</v>
      </c>
      <c r="H19" s="710">
        <f>G19*3</f>
        <v>90</v>
      </c>
    </row>
    <row r="20" spans="1:11" s="50" customFormat="1" ht="19.899999999999999" customHeight="1" thickBot="1">
      <c r="A20" s="166" t="s">
        <v>452</v>
      </c>
      <c r="B20" s="826">
        <v>30</v>
      </c>
      <c r="C20" s="719"/>
      <c r="D20" s="719"/>
      <c r="E20" s="719"/>
      <c r="F20" s="719"/>
      <c r="G20" s="672">
        <f>B20</f>
        <v>30</v>
      </c>
      <c r="H20" s="711">
        <f>G20*3</f>
        <v>90</v>
      </c>
    </row>
    <row r="21" spans="1:11" s="50" customFormat="1" ht="19.899999999999999" customHeight="1" thickBot="1">
      <c r="A21" s="673"/>
      <c r="B21" s="704"/>
      <c r="C21" s="670"/>
      <c r="D21" s="670"/>
      <c r="E21" s="670"/>
      <c r="F21" s="670"/>
      <c r="G21" s="714"/>
      <c r="H21" s="671"/>
    </row>
    <row r="22" spans="1:11" s="50" customFormat="1" ht="19.899999999999999" customHeight="1">
      <c r="A22" s="166" t="s">
        <v>388</v>
      </c>
      <c r="B22" s="827">
        <v>0</v>
      </c>
      <c r="C22" s="717"/>
      <c r="D22" s="717"/>
      <c r="E22" s="717"/>
      <c r="F22" s="717"/>
      <c r="G22" s="674">
        <f>B22</f>
        <v>0</v>
      </c>
      <c r="H22" s="712">
        <f>G22*2</f>
        <v>0</v>
      </c>
    </row>
    <row r="23" spans="1:11" s="50" customFormat="1" ht="19.899999999999999" customHeight="1" thickBot="1">
      <c r="A23" s="166" t="s">
        <v>453</v>
      </c>
      <c r="B23" s="828">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25.15" customHeight="1">
      <c r="A25" s="166"/>
      <c r="B25" s="676"/>
      <c r="C25" s="676"/>
      <c r="D25" s="676"/>
      <c r="E25" s="676"/>
      <c r="F25" s="676"/>
      <c r="G25" s="676"/>
      <c r="H25" s="676"/>
      <c r="I25" s="676"/>
      <c r="J25" s="676"/>
      <c r="K25" s="676"/>
    </row>
    <row r="26" spans="1:11" s="50" customFormat="1" ht="19.899999999999999" customHeight="1">
      <c r="B26" s="1081" t="s">
        <v>586</v>
      </c>
      <c r="C26" s="1081"/>
      <c r="D26" s="1081"/>
      <c r="E26" s="1081"/>
      <c r="F26" s="676"/>
      <c r="G26" s="676"/>
      <c r="H26" s="676"/>
      <c r="I26" s="676"/>
      <c r="J26" s="676"/>
      <c r="K26" s="676"/>
    </row>
    <row r="27" spans="1:11" s="50" customFormat="1" ht="19.899999999999999" customHeight="1" thickBot="1">
      <c r="A27" s="666"/>
      <c r="B27" s="1081" t="s">
        <v>537</v>
      </c>
      <c r="C27" s="1081"/>
      <c r="D27" s="1081"/>
      <c r="E27" s="1081"/>
      <c r="F27" s="676"/>
      <c r="G27" s="676"/>
      <c r="H27" s="676"/>
      <c r="I27" s="676"/>
    </row>
    <row r="28" spans="1:11" s="50" customFormat="1" ht="112.15" customHeight="1" thickBot="1">
      <c r="A28" s="665" t="s">
        <v>256</v>
      </c>
      <c r="B28" s="678" t="s">
        <v>7</v>
      </c>
      <c r="C28" s="587" t="s">
        <v>376</v>
      </c>
      <c r="D28" s="587" t="s">
        <v>377</v>
      </c>
      <c r="E28" s="587" t="s">
        <v>455</v>
      </c>
      <c r="F28" s="587" t="s">
        <v>385</v>
      </c>
      <c r="G28" s="1131" t="s">
        <v>386</v>
      </c>
      <c r="H28" s="587" t="s">
        <v>2</v>
      </c>
      <c r="I28" s="1132" t="s">
        <v>609</v>
      </c>
      <c r="J28" s="166"/>
      <c r="K28" s="166"/>
    </row>
    <row r="29" spans="1:11" s="50" customFormat="1" ht="19.899999999999999" customHeight="1">
      <c r="A29" s="666" t="str">
        <f t="shared" ref="A29:B31" si="0">A14</f>
        <v>UPPER LEVEL - BACCALAUREATE</v>
      </c>
      <c r="B29" s="679">
        <f t="shared" si="0"/>
        <v>91.79</v>
      </c>
      <c r="C29" s="829">
        <v>340.2</v>
      </c>
      <c r="D29" s="829">
        <v>21.6</v>
      </c>
      <c r="E29" s="702">
        <f>D14</f>
        <v>9.18</v>
      </c>
      <c r="F29" s="829">
        <v>86.4</v>
      </c>
      <c r="G29" s="829">
        <v>21.6</v>
      </c>
      <c r="H29" s="680">
        <f>SUM(B29:G29)</f>
        <v>570.7700000000001</v>
      </c>
      <c r="I29" s="705">
        <f>H29*30</f>
        <v>17123.100000000002</v>
      </c>
      <c r="J29" s="33"/>
    </row>
    <row r="30" spans="1:11" s="50" customFormat="1" ht="19.899999999999999" customHeight="1">
      <c r="A30" s="166" t="str">
        <f t="shared" si="0"/>
        <v>LOWER LEVEL - CREDIT (A &amp; P, PSV, DEVELOPMENTAL EDUCATION AND EPI)</v>
      </c>
      <c r="B30" s="789">
        <f t="shared" si="0"/>
        <v>79.599999999999994</v>
      </c>
      <c r="C30" s="829">
        <v>238.8</v>
      </c>
      <c r="D30" s="829">
        <v>15.92</v>
      </c>
      <c r="E30" s="681">
        <f>D15</f>
        <v>7.96</v>
      </c>
      <c r="F30" s="829">
        <v>63.68</v>
      </c>
      <c r="G30" s="829">
        <v>15.92</v>
      </c>
      <c r="H30" s="667">
        <f>SUM(B30:G30)</f>
        <v>421.88</v>
      </c>
      <c r="I30" s="668">
        <f>H30*30</f>
        <v>12656.4</v>
      </c>
    </row>
    <row r="31" spans="1:11" s="50" customFormat="1" ht="19.899999999999999" customHeight="1" thickBot="1">
      <c r="A31" s="166" t="str">
        <f t="shared" si="0"/>
        <v>CAREER CERTIFICATE AND APPLIED TECHNOLOGY DIPLOMA</v>
      </c>
      <c r="B31" s="788">
        <f t="shared" si="0"/>
        <v>71.599999999999994</v>
      </c>
      <c r="C31" s="829">
        <v>214.8</v>
      </c>
      <c r="D31" s="829">
        <v>28.64</v>
      </c>
      <c r="E31" s="629"/>
      <c r="F31" s="829">
        <v>14.32</v>
      </c>
      <c r="G31" s="829">
        <v>14.32</v>
      </c>
      <c r="H31" s="669">
        <f>SUM(B31:G31)</f>
        <v>343.67999999999995</v>
      </c>
      <c r="I31" s="706">
        <f>H31*30</f>
        <v>10310.399999999998</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7" t="s">
        <v>2</v>
      </c>
      <c r="I33" s="1132" t="s">
        <v>610</v>
      </c>
      <c r="J33" s="33"/>
      <c r="K33" s="33"/>
    </row>
    <row r="34" spans="1:11" s="50" customFormat="1" ht="19.899999999999999" customHeight="1">
      <c r="A34" s="48" t="str">
        <f>A19</f>
        <v>VOCATIONAL PREPARATORY (PER TERM)</v>
      </c>
      <c r="B34" s="685">
        <f>B19</f>
        <v>30</v>
      </c>
      <c r="C34" s="718"/>
      <c r="D34" s="718"/>
      <c r="E34" s="718"/>
      <c r="F34" s="718"/>
      <c r="G34" s="718"/>
      <c r="H34" s="686">
        <f>B34</f>
        <v>30</v>
      </c>
      <c r="I34" s="707">
        <f>H34*3</f>
        <v>90</v>
      </c>
      <c r="J34" s="687"/>
      <c r="K34" s="687"/>
    </row>
    <row r="35" spans="1:11" s="50" customFormat="1" ht="19.899999999999999" customHeight="1" thickBot="1">
      <c r="A35" s="48" t="str">
        <f>A20</f>
        <v>ADULT GENERAL EDUCATION AND SECONDARY (PER TERM)</v>
      </c>
      <c r="B35" s="688">
        <f>B20</f>
        <v>30</v>
      </c>
      <c r="C35" s="719"/>
      <c r="D35" s="719"/>
      <c r="E35" s="719"/>
      <c r="F35" s="719"/>
      <c r="G35" s="719"/>
      <c r="H35" s="689">
        <f>B35</f>
        <v>30</v>
      </c>
      <c r="I35" s="708">
        <f>H35*3</f>
        <v>90</v>
      </c>
      <c r="J35" s="33"/>
      <c r="K35" s="33"/>
    </row>
    <row r="36" spans="1:11" s="50" customFormat="1" ht="19.899999999999999" customHeight="1" thickBot="1">
      <c r="A36" s="673"/>
      <c r="B36" s="846"/>
      <c r="C36" s="670"/>
      <c r="D36" s="670"/>
      <c r="E36" s="670"/>
      <c r="F36" s="670"/>
      <c r="G36" s="670"/>
      <c r="H36" s="846"/>
      <c r="I36" s="847"/>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9"/>
      <c r="B40" s="1320" t="s">
        <v>746</v>
      </c>
      <c r="C40" s="1320"/>
      <c r="D40" s="1320"/>
      <c r="E40" s="1320"/>
      <c r="F40" s="1320"/>
      <c r="G40" s="1320"/>
      <c r="H40" s="1320"/>
      <c r="I40" s="1320"/>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Lskr1taC2inM8/7f9PqTRxOOFcP5Sr049uxQArocdj85VAplgTgvaVhziE+m1o9CQlAB3skk55trQX4rDi1qVw==" saltValue="ggygYet4Fyfjy5EAIuf6Z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75" sqref="E75"/>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81" t="s">
        <v>259</v>
      </c>
      <c r="B2" s="1281"/>
      <c r="C2" s="1281"/>
      <c r="D2" s="1281"/>
      <c r="E2" s="1281"/>
      <c r="F2" s="1281"/>
      <c r="G2" s="1277"/>
      <c r="H2" s="1277"/>
      <c r="I2" s="318"/>
    </row>
    <row r="3" spans="1:10" ht="19.899999999999999" customHeight="1">
      <c r="A3" s="1281" t="s">
        <v>734</v>
      </c>
      <c r="B3" s="1281"/>
      <c r="C3" s="1281"/>
      <c r="D3" s="1281"/>
      <c r="E3" s="1281"/>
      <c r="F3" s="1281"/>
      <c r="G3" s="1277"/>
      <c r="H3" s="1277"/>
    </row>
    <row r="4" spans="1:10" ht="19.899999999999999" customHeight="1">
      <c r="A4" s="650"/>
      <c r="B4" s="650"/>
      <c r="C4" s="650"/>
      <c r="D4" s="650"/>
      <c r="E4" s="650"/>
      <c r="F4" s="650"/>
      <c r="G4" s="646"/>
      <c r="H4" s="548"/>
    </row>
    <row r="5" spans="1:10" ht="27.6" customHeight="1" thickBot="1">
      <c r="A5" s="649" t="s">
        <v>233</v>
      </c>
      <c r="B5" s="1278" t="str">
        <f>'CHECK SHEET'!D7</f>
        <v>College of Central Florida</v>
      </c>
      <c r="C5" s="1278"/>
      <c r="D5" s="1278"/>
      <c r="E5" s="1278"/>
      <c r="F5" s="1278"/>
      <c r="G5" s="1279"/>
      <c r="H5" s="1279"/>
    </row>
    <row r="6" spans="1:10" ht="19.899999999999999" customHeight="1">
      <c r="A6" s="646"/>
      <c r="B6" s="646"/>
      <c r="C6" s="646"/>
      <c r="D6" s="646"/>
      <c r="E6" s="646"/>
      <c r="F6" s="646"/>
      <c r="G6" s="1279"/>
      <c r="H6" s="1279"/>
    </row>
    <row r="7" spans="1:10" ht="19.899999999999999" customHeight="1">
      <c r="A7" s="158" t="s">
        <v>672</v>
      </c>
      <c r="B7" s="158"/>
      <c r="C7" s="158"/>
      <c r="D7" s="158"/>
      <c r="E7" s="158"/>
      <c r="F7" s="158"/>
      <c r="G7" s="158"/>
      <c r="H7" s="158"/>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4"/>
    </row>
    <row r="10" spans="1:10" ht="19.899999999999999" customHeight="1">
      <c r="A10" s="565" t="s">
        <v>7</v>
      </c>
      <c r="B10" s="566" t="s">
        <v>436</v>
      </c>
      <c r="C10" s="567">
        <v>40101</v>
      </c>
      <c r="D10" s="830">
        <v>10235</v>
      </c>
      <c r="E10" s="831">
        <v>39</v>
      </c>
      <c r="F10" s="568">
        <f t="shared" ref="F10:F15" si="0">+D10-E10</f>
        <v>10196</v>
      </c>
      <c r="G10" s="568">
        <f>'EXHIBIT B'!B14</f>
        <v>91.79</v>
      </c>
      <c r="H10" s="569">
        <f>ROUND(+F10*G10,0)</f>
        <v>935891</v>
      </c>
      <c r="I10" s="214"/>
      <c r="J10" s="214"/>
    </row>
    <row r="11" spans="1:10" ht="19.899999999999999" customHeight="1">
      <c r="A11" s="570" t="s">
        <v>7</v>
      </c>
      <c r="B11" s="570" t="s">
        <v>338</v>
      </c>
      <c r="C11" s="571" t="s">
        <v>26</v>
      </c>
      <c r="D11" s="830">
        <v>89995</v>
      </c>
      <c r="E11" s="830">
        <v>6504</v>
      </c>
      <c r="F11" s="572">
        <f t="shared" si="0"/>
        <v>83491</v>
      </c>
      <c r="G11" s="572">
        <f>+'EXHIBIT B'!B15</f>
        <v>79.599999999999994</v>
      </c>
      <c r="H11" s="573">
        <f t="shared" ref="H11:H15" si="1">ROUND(+F11*G11,0)</f>
        <v>6645884</v>
      </c>
      <c r="I11" s="214"/>
      <c r="J11" s="214"/>
    </row>
    <row r="12" spans="1:10" ht="19.899999999999999" customHeight="1">
      <c r="A12" s="570" t="s">
        <v>7</v>
      </c>
      <c r="B12" s="570" t="s">
        <v>27</v>
      </c>
      <c r="C12" s="571" t="s">
        <v>28</v>
      </c>
      <c r="D12" s="832">
        <v>36415</v>
      </c>
      <c r="E12" s="832">
        <v>1598</v>
      </c>
      <c r="F12" s="572">
        <f t="shared" si="0"/>
        <v>34817</v>
      </c>
      <c r="G12" s="572">
        <f>+'EXHIBIT B'!B15</f>
        <v>79.599999999999994</v>
      </c>
      <c r="H12" s="573">
        <f t="shared" si="1"/>
        <v>2771433</v>
      </c>
      <c r="I12" s="214"/>
      <c r="J12" s="214"/>
    </row>
    <row r="13" spans="1:10" ht="19.899999999999999" customHeight="1">
      <c r="A13" s="570" t="s">
        <v>7</v>
      </c>
      <c r="B13" s="570" t="s">
        <v>527</v>
      </c>
      <c r="C13" s="571" t="s">
        <v>29</v>
      </c>
      <c r="D13" s="833">
        <v>3850</v>
      </c>
      <c r="E13" s="833">
        <v>857</v>
      </c>
      <c r="F13" s="572">
        <f t="shared" si="0"/>
        <v>2993</v>
      </c>
      <c r="G13" s="572">
        <f>+'EXHIBIT B'!B16</f>
        <v>71.599999999999994</v>
      </c>
      <c r="H13" s="573">
        <f t="shared" si="1"/>
        <v>214299</v>
      </c>
      <c r="I13" s="214"/>
      <c r="J13" s="214"/>
    </row>
    <row r="14" spans="1:10" ht="19.899999999999999" customHeight="1">
      <c r="A14" s="570" t="s">
        <v>7</v>
      </c>
      <c r="B14" s="570" t="s">
        <v>462</v>
      </c>
      <c r="C14" s="571" t="s">
        <v>30</v>
      </c>
      <c r="D14" s="830">
        <v>5650</v>
      </c>
      <c r="E14" s="830">
        <v>1227</v>
      </c>
      <c r="F14" s="572">
        <f t="shared" si="0"/>
        <v>4423</v>
      </c>
      <c r="G14" s="572">
        <f>+'EXHIBIT B'!B15</f>
        <v>79.599999999999994</v>
      </c>
      <c r="H14" s="573">
        <f t="shared" si="1"/>
        <v>352071</v>
      </c>
      <c r="I14" s="214"/>
      <c r="J14" s="214"/>
    </row>
    <row r="15" spans="1:10" ht="19.899999999999999" customHeight="1" thickBot="1">
      <c r="A15" s="574" t="s">
        <v>7</v>
      </c>
      <c r="B15" s="574" t="s">
        <v>246</v>
      </c>
      <c r="C15" s="575">
        <v>40160</v>
      </c>
      <c r="D15" s="834">
        <v>0</v>
      </c>
      <c r="E15" s="834">
        <v>0</v>
      </c>
      <c r="F15" s="576">
        <f t="shared" si="0"/>
        <v>0</v>
      </c>
      <c r="G15" s="576">
        <f>+'EXHIBIT B'!B15</f>
        <v>79.599999999999994</v>
      </c>
      <c r="H15" s="577">
        <f t="shared" si="1"/>
        <v>0</v>
      </c>
      <c r="I15" s="214"/>
      <c r="J15" s="214"/>
    </row>
    <row r="16" spans="1:10" ht="24.95" customHeight="1" thickBot="1">
      <c r="A16" s="578"/>
      <c r="B16" s="578"/>
      <c r="C16" s="578"/>
      <c r="D16" s="579"/>
      <c r="E16" s="579"/>
      <c r="F16" s="580"/>
      <c r="G16" s="580"/>
      <c r="H16" s="581"/>
      <c r="I16" s="214"/>
      <c r="J16" s="214"/>
    </row>
    <row r="17" spans="1:10" ht="24.95" customHeight="1" thickBot="1">
      <c r="A17" s="582"/>
      <c r="B17" s="583" t="s">
        <v>260</v>
      </c>
      <c r="C17" s="583"/>
      <c r="D17" s="584">
        <f>SUM(D10:D15)</f>
        <v>146145</v>
      </c>
      <c r="E17" s="584">
        <f>SUM(E10:E15)</f>
        <v>10225</v>
      </c>
      <c r="F17" s="585">
        <f>SUM(F10:F15)</f>
        <v>135920</v>
      </c>
      <c r="G17" s="585"/>
      <c r="H17" s="586">
        <f>SUM(H10:H15)</f>
        <v>10919578</v>
      </c>
      <c r="I17" s="214"/>
      <c r="J17" s="214"/>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5">
        <v>0</v>
      </c>
      <c r="E19" s="590">
        <f>'EXHIBIT B'!C29</f>
        <v>340.2</v>
      </c>
      <c r="F19" s="591">
        <f t="shared" ref="F19:F24" si="2">ROUND(+D19*E19,0)</f>
        <v>0</v>
      </c>
      <c r="G19" s="592"/>
      <c r="H19" s="592"/>
    </row>
    <row r="20" spans="1:10" ht="19.899999999999999" customHeight="1">
      <c r="A20" s="593" t="s">
        <v>376</v>
      </c>
      <c r="B20" s="593" t="s">
        <v>338</v>
      </c>
      <c r="C20" s="594" t="s">
        <v>34</v>
      </c>
      <c r="D20" s="836">
        <v>3475</v>
      </c>
      <c r="E20" s="595">
        <f>+'EXHIBIT B'!C30</f>
        <v>238.8</v>
      </c>
      <c r="F20" s="596">
        <f t="shared" si="2"/>
        <v>829830</v>
      </c>
      <c r="G20" s="597"/>
      <c r="H20" s="597"/>
    </row>
    <row r="21" spans="1:10" ht="19.899999999999999" customHeight="1">
      <c r="A21" s="593" t="s">
        <v>376</v>
      </c>
      <c r="B21" s="593" t="s">
        <v>27</v>
      </c>
      <c r="C21" s="594" t="s">
        <v>35</v>
      </c>
      <c r="D21" s="836">
        <v>1050</v>
      </c>
      <c r="E21" s="595">
        <f>+'EXHIBIT B'!C30</f>
        <v>238.8</v>
      </c>
      <c r="F21" s="596">
        <f t="shared" si="2"/>
        <v>250740</v>
      </c>
      <c r="G21" s="597"/>
      <c r="H21" s="597"/>
    </row>
    <row r="22" spans="1:10" ht="19.899999999999999" customHeight="1">
      <c r="A22" s="593" t="s">
        <v>376</v>
      </c>
      <c r="B22" s="593" t="s">
        <v>527</v>
      </c>
      <c r="C22" s="594" t="s">
        <v>36</v>
      </c>
      <c r="D22" s="836">
        <v>92</v>
      </c>
      <c r="E22" s="595">
        <f>+'EXHIBIT B'!C31</f>
        <v>214.8</v>
      </c>
      <c r="F22" s="596">
        <f t="shared" si="2"/>
        <v>19762</v>
      </c>
      <c r="G22" s="597"/>
      <c r="H22" s="597"/>
    </row>
    <row r="23" spans="1:10" ht="19.899999999999999" customHeight="1">
      <c r="A23" s="593" t="s">
        <v>376</v>
      </c>
      <c r="B23" s="593" t="s">
        <v>462</v>
      </c>
      <c r="C23" s="594" t="s">
        <v>37</v>
      </c>
      <c r="D23" s="836">
        <v>625</v>
      </c>
      <c r="E23" s="595">
        <f>+'EXHIBIT B'!C30</f>
        <v>238.8</v>
      </c>
      <c r="F23" s="596">
        <f t="shared" si="2"/>
        <v>149250</v>
      </c>
      <c r="G23" s="597"/>
      <c r="H23" s="597"/>
    </row>
    <row r="24" spans="1:10" ht="19.899999999999999" customHeight="1" thickBot="1">
      <c r="A24" s="598" t="s">
        <v>376</v>
      </c>
      <c r="B24" s="598" t="s">
        <v>246</v>
      </c>
      <c r="C24" s="599">
        <v>40360</v>
      </c>
      <c r="D24" s="837">
        <v>0</v>
      </c>
      <c r="E24" s="600">
        <f>+'EXHIBIT B'!C30</f>
        <v>238.8</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5242</v>
      </c>
      <c r="E26" s="607"/>
      <c r="F26" s="608">
        <f>SUM(F19:F24)</f>
        <v>1249582</v>
      </c>
      <c r="G26" s="609"/>
      <c r="H26" s="609"/>
    </row>
    <row r="27" spans="1:10" ht="19.899999999999999" customHeight="1" thickBot="1">
      <c r="A27" s="610" t="s">
        <v>565</v>
      </c>
      <c r="B27" s="610"/>
      <c r="C27" s="610"/>
      <c r="D27" s="610"/>
      <c r="E27" s="610"/>
      <c r="F27" s="611"/>
      <c r="G27" s="612"/>
      <c r="H27" s="613">
        <f>H17+F26</f>
        <v>12169160</v>
      </c>
    </row>
    <row r="28" spans="1:10" ht="24.95" customHeight="1">
      <c r="I28" s="303"/>
    </row>
    <row r="29" spans="1:10" ht="24.95" customHeight="1">
      <c r="A29" s="158" t="s">
        <v>673</v>
      </c>
      <c r="B29" s="158"/>
      <c r="C29" s="158"/>
      <c r="D29" s="158"/>
      <c r="E29" s="158"/>
      <c r="F29" s="158"/>
      <c r="G29" s="158"/>
      <c r="H29" s="158"/>
      <c r="I29" s="303"/>
    </row>
    <row r="30" spans="1:10" ht="24.95" customHeight="1" thickBot="1">
      <c r="A30" s="29"/>
      <c r="B30" s="29"/>
      <c r="C30" s="29"/>
      <c r="D30" s="29"/>
      <c r="E30" s="29"/>
      <c r="F30" s="29"/>
      <c r="G30" s="29"/>
      <c r="H30" s="29"/>
      <c r="I30" s="303"/>
    </row>
    <row r="31" spans="1:10" ht="88.15" customHeight="1" thickBot="1">
      <c r="A31" s="587" t="s">
        <v>541</v>
      </c>
      <c r="B31" s="614" t="s">
        <v>25</v>
      </c>
      <c r="C31" s="587" t="s">
        <v>560</v>
      </c>
      <c r="D31" s="587" t="s">
        <v>566</v>
      </c>
      <c r="E31" s="587" t="s">
        <v>389</v>
      </c>
      <c r="F31" s="587" t="s">
        <v>528</v>
      </c>
      <c r="G31" s="587" t="s">
        <v>567</v>
      </c>
      <c r="H31" s="1132" t="s">
        <v>563</v>
      </c>
      <c r="I31" s="303"/>
    </row>
    <row r="32" spans="1:10" ht="19.899999999999999" customHeight="1">
      <c r="A32" s="615" t="s">
        <v>381</v>
      </c>
      <c r="B32" s="615" t="s">
        <v>31</v>
      </c>
      <c r="C32" s="616" t="s">
        <v>32</v>
      </c>
      <c r="D32" s="838">
        <v>0</v>
      </c>
      <c r="E32" s="838">
        <v>0</v>
      </c>
      <c r="F32" s="617">
        <f>D32-E32</f>
        <v>0</v>
      </c>
      <c r="G32" s="617">
        <f>'EXHIBIT B'!B19</f>
        <v>30</v>
      </c>
      <c r="H32" s="618">
        <f>ROUND(+F32*G32,0)</f>
        <v>0</v>
      </c>
    </row>
    <row r="33" spans="1:12" ht="19.899999999999999" customHeight="1">
      <c r="A33" s="593" t="s">
        <v>381</v>
      </c>
      <c r="B33" s="593" t="s">
        <v>454</v>
      </c>
      <c r="C33" s="594" t="s">
        <v>33</v>
      </c>
      <c r="D33" s="839">
        <v>490</v>
      </c>
      <c r="E33" s="839">
        <v>0</v>
      </c>
      <c r="F33" s="595">
        <f>D33-E33</f>
        <v>490</v>
      </c>
      <c r="G33" s="595">
        <f>'EXHIBIT B'!B20</f>
        <v>30</v>
      </c>
      <c r="H33" s="596">
        <f>ROUND(+F33*G33,0)</f>
        <v>14700</v>
      </c>
    </row>
    <row r="34" spans="1:12" ht="19.899999999999999" customHeight="1">
      <c r="A34" s="593" t="s">
        <v>382</v>
      </c>
      <c r="B34" s="593" t="s">
        <v>31</v>
      </c>
      <c r="C34" s="594">
        <v>40180</v>
      </c>
      <c r="D34" s="839">
        <v>0</v>
      </c>
      <c r="E34" s="839">
        <v>0</v>
      </c>
      <c r="F34" s="595">
        <f>D34-E34</f>
        <v>0</v>
      </c>
      <c r="G34" s="595">
        <f>'EXHIBIT B'!B22</f>
        <v>0</v>
      </c>
      <c r="H34" s="596">
        <f>ROUND(+F34*G34,0)</f>
        <v>0</v>
      </c>
    </row>
    <row r="35" spans="1:12" ht="19.899999999999999" customHeight="1" thickBot="1">
      <c r="A35" s="619" t="s">
        <v>382</v>
      </c>
      <c r="B35" s="619" t="s">
        <v>454</v>
      </c>
      <c r="C35" s="620">
        <v>40190</v>
      </c>
      <c r="D35" s="840">
        <v>0</v>
      </c>
      <c r="E35" s="840">
        <v>0</v>
      </c>
      <c r="F35" s="621">
        <f>D35-E35</f>
        <v>0</v>
      </c>
      <c r="G35" s="622">
        <f>'EXHIBIT B'!B23</f>
        <v>0</v>
      </c>
      <c r="H35" s="623">
        <f>ROUND(+F35*G35,0)</f>
        <v>0</v>
      </c>
    </row>
    <row r="36" spans="1:12" ht="19.899999999999999" customHeight="1" thickBot="1">
      <c r="A36" s="624"/>
      <c r="B36" s="557" t="s">
        <v>400</v>
      </c>
      <c r="C36" s="557"/>
      <c r="D36" s="625">
        <f>SUM(D32:D35)</f>
        <v>490</v>
      </c>
      <c r="E36" s="625">
        <f>SUM(E32:E35)</f>
        <v>0</v>
      </c>
      <c r="F36" s="626">
        <f>D36-E36</f>
        <v>490</v>
      </c>
      <c r="G36" s="626"/>
      <c r="H36" s="627">
        <f>SUM(H32:H35)</f>
        <v>14700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8">
        <v>0</v>
      </c>
      <c r="E39" s="617">
        <f>'EXHIBIT B'!B34</f>
        <v>30</v>
      </c>
      <c r="F39" s="618">
        <f>D39*E39</f>
        <v>0</v>
      </c>
      <c r="G39" s="214"/>
      <c r="H39" s="214"/>
    </row>
    <row r="40" spans="1:12" ht="19.899999999999999" customHeight="1">
      <c r="A40" s="593" t="s">
        <v>381</v>
      </c>
      <c r="B40" s="593" t="s">
        <v>454</v>
      </c>
      <c r="C40" s="594">
        <v>40390</v>
      </c>
      <c r="D40" s="839">
        <v>0</v>
      </c>
      <c r="E40" s="595">
        <f>'EXHIBIT B'!B35</f>
        <v>30</v>
      </c>
      <c r="F40" s="596">
        <f>D40*E40</f>
        <v>0</v>
      </c>
      <c r="G40" s="35"/>
      <c r="H40" s="35"/>
    </row>
    <row r="41" spans="1:12" ht="19.899999999999999" customHeight="1">
      <c r="A41" s="593" t="s">
        <v>382</v>
      </c>
      <c r="B41" s="593" t="s">
        <v>31</v>
      </c>
      <c r="C41" s="594" t="s">
        <v>38</v>
      </c>
      <c r="D41" s="839">
        <v>0</v>
      </c>
      <c r="E41" s="595">
        <f>'EXHIBIT B'!B37</f>
        <v>0</v>
      </c>
      <c r="F41" s="596">
        <f>D41*E41</f>
        <v>0</v>
      </c>
      <c r="G41" s="35"/>
      <c r="H41" s="35"/>
    </row>
    <row r="42" spans="1:12" ht="19.899999999999999" customHeight="1" thickBot="1">
      <c r="A42" s="634" t="s">
        <v>382</v>
      </c>
      <c r="B42" s="634" t="s">
        <v>454</v>
      </c>
      <c r="C42" s="635" t="s">
        <v>39</v>
      </c>
      <c r="D42" s="841">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4"/>
      <c r="H43" s="214"/>
    </row>
    <row r="44" spans="1:12" ht="19.899999999999999" customHeight="1" thickBot="1">
      <c r="A44" s="641" t="s">
        <v>538</v>
      </c>
      <c r="B44" s="642"/>
      <c r="C44" s="642"/>
      <c r="D44" s="642"/>
      <c r="E44" s="642"/>
      <c r="F44" s="642"/>
      <c r="G44" s="643"/>
      <c r="H44" s="644">
        <f>H36+F43</f>
        <v>14700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4">
        <f>H27+H44</f>
        <v>12183860</v>
      </c>
      <c r="K46" s="28"/>
      <c r="L46" s="28"/>
    </row>
    <row r="47" spans="1:12" ht="24.75" customHeight="1">
      <c r="A47" s="1280"/>
      <c r="B47" s="1280"/>
      <c r="C47" s="1280"/>
      <c r="D47" s="1280"/>
      <c r="E47" s="1280"/>
      <c r="F47" s="1280"/>
      <c r="G47" s="647"/>
      <c r="H47" s="647"/>
      <c r="K47" s="28"/>
      <c r="L47" s="28"/>
    </row>
    <row r="48" spans="1:12" ht="24.95" customHeight="1">
      <c r="A48" s="1081" t="s">
        <v>387</v>
      </c>
      <c r="B48" s="29"/>
      <c r="C48" s="29"/>
      <c r="D48" s="29"/>
      <c r="E48" s="29"/>
      <c r="F48" s="29"/>
      <c r="G48" s="29"/>
      <c r="H48" s="545" t="s">
        <v>23</v>
      </c>
    </row>
    <row r="49" spans="1:10" ht="24.95" customHeight="1">
      <c r="A49" s="1081"/>
      <c r="B49" s="29"/>
      <c r="C49" s="29"/>
      <c r="D49" s="29"/>
      <c r="E49" s="29"/>
      <c r="F49" s="29"/>
      <c r="G49" s="29"/>
    </row>
    <row r="50" spans="1:10" ht="43.15" customHeight="1" thickBot="1">
      <c r="A50" s="1282" t="s">
        <v>605</v>
      </c>
      <c r="B50" s="1282"/>
      <c r="C50" s="29"/>
      <c r="D50" s="29"/>
      <c r="E50" s="29"/>
      <c r="F50" s="29"/>
      <c r="G50" s="29"/>
      <c r="H50" s="29"/>
    </row>
    <row r="51" spans="1:10" ht="44.45" customHeight="1" thickBot="1">
      <c r="A51" s="549" t="s">
        <v>505</v>
      </c>
      <c r="B51" s="549" t="s">
        <v>41</v>
      </c>
      <c r="C51" s="1283" t="s">
        <v>568</v>
      </c>
      <c r="D51" s="1284"/>
      <c r="E51" s="1283" t="s">
        <v>569</v>
      </c>
      <c r="F51" s="1284"/>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5"/>
      <c r="B54" s="842">
        <v>0</v>
      </c>
      <c r="C54" s="1290"/>
      <c r="D54" s="1285"/>
      <c r="E54" s="1290"/>
      <c r="F54" s="1285"/>
    </row>
    <row r="55" spans="1:10" ht="24.95" customHeight="1">
      <c r="A55" s="876"/>
      <c r="B55" s="843">
        <v>0</v>
      </c>
      <c r="C55" s="1291"/>
      <c r="D55" s="1285"/>
      <c r="E55" s="1294"/>
      <c r="F55" s="1285"/>
      <c r="J55" s="163"/>
    </row>
    <row r="56" spans="1:10" ht="24.95" customHeight="1">
      <c r="A56" s="876"/>
      <c r="B56" s="843">
        <v>0</v>
      </c>
      <c r="C56" s="1291"/>
      <c r="D56" s="1285"/>
      <c r="E56" s="1294"/>
      <c r="F56" s="1285"/>
      <c r="I56" s="214"/>
    </row>
    <row r="57" spans="1:10" ht="24.95" customHeight="1">
      <c r="A57" s="876"/>
      <c r="B57" s="843">
        <v>0</v>
      </c>
      <c r="C57" s="1291"/>
      <c r="D57" s="1285"/>
      <c r="E57" s="1294"/>
      <c r="F57" s="1285"/>
      <c r="I57" s="214"/>
    </row>
    <row r="58" spans="1:10" ht="24.95" customHeight="1">
      <c r="A58" s="876"/>
      <c r="B58" s="843">
        <v>0</v>
      </c>
      <c r="C58" s="1291"/>
      <c r="D58" s="1285"/>
      <c r="E58" s="1294"/>
      <c r="F58" s="1285"/>
      <c r="I58" s="214"/>
    </row>
    <row r="59" spans="1:10" ht="24.95" customHeight="1" thickBot="1">
      <c r="A59" s="877"/>
      <c r="B59" s="844">
        <v>0</v>
      </c>
      <c r="C59" s="1292"/>
      <c r="D59" s="1286"/>
      <c r="E59" s="1292"/>
      <c r="F59" s="1286"/>
      <c r="I59" s="214"/>
      <c r="J59" s="165"/>
    </row>
    <row r="60" spans="1:10" ht="24.95" customHeight="1" thickBot="1">
      <c r="A60" s="557" t="s">
        <v>247</v>
      </c>
      <c r="B60" s="558">
        <f>SUM(B54:B59)</f>
        <v>0</v>
      </c>
      <c r="C60" s="1293"/>
      <c r="D60" s="1287"/>
      <c r="E60" s="1293"/>
      <c r="F60" s="1287"/>
      <c r="I60" s="648"/>
    </row>
    <row r="61" spans="1:10" ht="24.95" customHeight="1" thickBot="1">
      <c r="A61" s="559"/>
      <c r="B61" s="559"/>
      <c r="C61" s="560"/>
      <c r="D61" s="561"/>
      <c r="E61" s="560"/>
      <c r="F61" s="561"/>
      <c r="I61" s="214"/>
    </row>
    <row r="62" spans="1:10" ht="24.95" customHeight="1" thickBot="1">
      <c r="A62" s="562" t="s">
        <v>43</v>
      </c>
      <c r="B62" s="554"/>
      <c r="C62" s="555"/>
      <c r="D62" s="556"/>
      <c r="E62" s="555"/>
      <c r="F62" s="556"/>
      <c r="I62" s="214"/>
    </row>
    <row r="63" spans="1:10" ht="24.95" customHeight="1">
      <c r="A63" s="878" t="s">
        <v>785</v>
      </c>
      <c r="B63" s="845">
        <v>95000</v>
      </c>
      <c r="C63" s="1290">
        <v>69250</v>
      </c>
      <c r="D63" s="1288"/>
      <c r="E63" s="1290">
        <v>49230</v>
      </c>
      <c r="F63" s="1288"/>
      <c r="I63" s="214"/>
    </row>
    <row r="64" spans="1:10" ht="24.95" customHeight="1">
      <c r="A64" s="876"/>
      <c r="B64" s="836">
        <v>0</v>
      </c>
      <c r="C64" s="1294"/>
      <c r="D64" s="1285"/>
      <c r="E64" s="1294"/>
      <c r="F64" s="1285"/>
      <c r="I64" s="214"/>
    </row>
    <row r="65" spans="1:9" ht="24.95" customHeight="1">
      <c r="A65" s="876"/>
      <c r="B65" s="843">
        <v>0</v>
      </c>
      <c r="C65" s="1294"/>
      <c r="D65" s="1285"/>
      <c r="E65" s="1294"/>
      <c r="F65" s="1285"/>
      <c r="I65" s="214"/>
    </row>
    <row r="66" spans="1:9" ht="24.95" customHeight="1">
      <c r="A66" s="876"/>
      <c r="B66" s="843">
        <v>0</v>
      </c>
      <c r="C66" s="1294"/>
      <c r="D66" s="1285"/>
      <c r="E66" s="1294"/>
      <c r="F66" s="1285"/>
      <c r="I66" s="214"/>
    </row>
    <row r="67" spans="1:9" ht="24.95" customHeight="1">
      <c r="A67" s="876"/>
      <c r="B67" s="843">
        <v>0</v>
      </c>
      <c r="C67" s="1294"/>
      <c r="D67" s="1285"/>
      <c r="E67" s="1294"/>
      <c r="F67" s="1285"/>
    </row>
    <row r="68" spans="1:9" ht="24.95" customHeight="1" thickBot="1">
      <c r="A68" s="877"/>
      <c r="B68" s="844">
        <v>0</v>
      </c>
      <c r="C68" s="1292"/>
      <c r="D68" s="1286"/>
      <c r="E68" s="1292"/>
      <c r="F68" s="1286"/>
    </row>
    <row r="69" spans="1:9" ht="24.95" customHeight="1" thickBot="1">
      <c r="A69" s="557" t="s">
        <v>248</v>
      </c>
      <c r="B69" s="558">
        <f>SUM(B63:B68)</f>
        <v>95000</v>
      </c>
      <c r="C69" s="1295"/>
      <c r="D69" s="1289"/>
      <c r="E69" s="1295"/>
      <c r="F69" s="1289"/>
    </row>
    <row r="70" spans="1:9" ht="24.95" customHeight="1" thickBot="1">
      <c r="A70" s="557" t="s">
        <v>44</v>
      </c>
      <c r="B70" s="558">
        <f>+B69+B60</f>
        <v>95000</v>
      </c>
      <c r="C70" s="1295"/>
      <c r="D70" s="1289"/>
      <c r="E70" s="1295"/>
      <c r="F70" s="128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gd6eX1MBSrVl6hlAs6pKC90AI/nmHKsfjdILARkzCjBqrrsQGlXU5fGrhfV66qZceEbNxN9RWapPLOljI229hA==" saltValue="5HJOi+vqJ0XUjnYhFHM+m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5" sqref="H5"/>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2"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7"/>
      <c r="B1" s="547"/>
      <c r="C1" s="547"/>
      <c r="D1" s="547"/>
      <c r="E1" s="1126" t="s">
        <v>450</v>
      </c>
      <c r="F1" s="547"/>
      <c r="AI1" s="33"/>
    </row>
    <row r="2" spans="1:47" s="50" customFormat="1" ht="24" customHeight="1">
      <c r="A2" s="547"/>
      <c r="B2" s="547"/>
      <c r="C2" s="547"/>
      <c r="D2" s="547"/>
      <c r="E2" s="547"/>
      <c r="F2" s="547"/>
      <c r="AI2" s="33"/>
    </row>
    <row r="3" spans="1:47" s="50" customFormat="1" ht="24" customHeight="1">
      <c r="A3" s="1273" t="s">
        <v>259</v>
      </c>
      <c r="B3" s="1273"/>
      <c r="C3" s="1273"/>
      <c r="D3" s="1273"/>
      <c r="E3" s="1273"/>
      <c r="F3" s="1274"/>
      <c r="G3" s="1271"/>
    </row>
    <row r="4" spans="1:47" s="50" customFormat="1" ht="23.45" customHeight="1">
      <c r="A4" s="1273" t="s">
        <v>608</v>
      </c>
      <c r="B4" s="1273"/>
      <c r="C4" s="1273"/>
      <c r="D4" s="1273"/>
      <c r="E4" s="1273"/>
      <c r="F4" s="1274"/>
      <c r="G4" s="1271"/>
    </row>
    <row r="5" spans="1:47" s="50" customFormat="1" ht="22.9" customHeight="1">
      <c r="A5" s="1272"/>
      <c r="B5" s="1272"/>
      <c r="C5" s="1272"/>
      <c r="D5" s="1272"/>
      <c r="E5" s="1272"/>
      <c r="F5" s="1274"/>
      <c r="G5" s="1271"/>
    </row>
    <row r="6" spans="1:47" s="50" customFormat="1" ht="24.95" customHeight="1">
      <c r="A6" s="1274"/>
      <c r="B6" s="1274"/>
      <c r="C6" s="1274"/>
      <c r="D6" s="1274"/>
      <c r="E6" s="1274"/>
      <c r="F6" s="1274"/>
      <c r="G6" s="1271"/>
    </row>
    <row r="7" spans="1:47" s="50" customFormat="1" ht="24.95" customHeight="1" thickBot="1">
      <c r="A7" s="1272" t="s">
        <v>233</v>
      </c>
      <c r="B7" s="1319" t="str">
        <f>'CHECK SHEET'!D7</f>
        <v>College of Central Florida</v>
      </c>
      <c r="C7" s="1319"/>
      <c r="D7" s="1319"/>
      <c r="E7" s="1319"/>
      <c r="F7" s="1319"/>
      <c r="G7" s="1271"/>
    </row>
    <row r="8" spans="1:47" s="50" customFormat="1" ht="24.95" customHeight="1">
      <c r="A8" s="1321"/>
      <c r="B8" s="1321"/>
      <c r="C8" s="1321"/>
      <c r="D8" s="1321"/>
      <c r="E8" s="1321"/>
      <c r="F8" s="1271"/>
      <c r="G8" s="1271"/>
    </row>
    <row r="9" spans="1:47" s="50" customFormat="1" ht="24.95" customHeight="1">
      <c r="A9" s="1322"/>
      <c r="B9" s="1323"/>
      <c r="C9" s="1323"/>
      <c r="D9" s="1323"/>
      <c r="E9" s="1323"/>
      <c r="F9" s="1271"/>
      <c r="G9" s="1271"/>
    </row>
    <row r="10" spans="1:47" s="50" customFormat="1" ht="42.6" customHeight="1">
      <c r="A10" s="1324" t="s">
        <v>712</v>
      </c>
      <c r="B10" s="1324"/>
      <c r="C10" s="1324"/>
      <c r="D10" s="1324"/>
      <c r="E10" s="1324"/>
      <c r="F10" s="1271"/>
      <c r="G10" s="1271"/>
    </row>
    <row r="11" spans="1:47" ht="24.95" customHeight="1" thickBot="1">
      <c r="A11" s="799"/>
      <c r="B11" s="799"/>
      <c r="C11" s="799"/>
      <c r="D11" s="799"/>
      <c r="E11" s="799"/>
      <c r="AI11" s="316"/>
      <c r="AT11" s="315"/>
      <c r="AU11" s="315"/>
    </row>
    <row r="12" spans="1:47" s="1195" customFormat="1" ht="78" customHeight="1" thickBot="1">
      <c r="A12" s="800" t="s">
        <v>24</v>
      </c>
      <c r="B12" s="800" t="s">
        <v>25</v>
      </c>
      <c r="C12" s="801" t="s">
        <v>405</v>
      </c>
      <c r="D12" s="801" t="s">
        <v>623</v>
      </c>
      <c r="E12" s="801" t="s">
        <v>575</v>
      </c>
    </row>
    <row r="13" spans="1:47" ht="24" customHeight="1">
      <c r="A13" s="802" t="s">
        <v>7</v>
      </c>
      <c r="B13" s="802" t="s">
        <v>436</v>
      </c>
      <c r="C13" s="803">
        <v>40101</v>
      </c>
      <c r="D13" s="950">
        <v>0</v>
      </c>
      <c r="E13" s="950">
        <v>0</v>
      </c>
      <c r="AI13" s="316"/>
    </row>
    <row r="14" spans="1:47" ht="24.95" customHeight="1">
      <c r="A14" s="951" t="s">
        <v>7</v>
      </c>
      <c r="B14" s="951" t="s">
        <v>338</v>
      </c>
      <c r="C14" s="952" t="s">
        <v>26</v>
      </c>
      <c r="D14" s="848">
        <v>0</v>
      </c>
      <c r="E14" s="848">
        <v>0</v>
      </c>
      <c r="AI14" s="316"/>
    </row>
    <row r="15" spans="1:47" ht="24.95" customHeight="1">
      <c r="A15" s="951" t="s">
        <v>7</v>
      </c>
      <c r="B15" s="951" t="s">
        <v>27</v>
      </c>
      <c r="C15" s="952" t="s">
        <v>28</v>
      </c>
      <c r="D15" s="848">
        <v>0</v>
      </c>
      <c r="E15" s="848">
        <v>0</v>
      </c>
      <c r="AI15" s="316"/>
    </row>
    <row r="16" spans="1:47" ht="24.95" customHeight="1">
      <c r="A16" s="951" t="s">
        <v>7</v>
      </c>
      <c r="B16" s="951" t="s">
        <v>527</v>
      </c>
      <c r="C16" s="952" t="s">
        <v>29</v>
      </c>
      <c r="D16" s="848">
        <v>0</v>
      </c>
      <c r="E16" s="848">
        <v>0</v>
      </c>
      <c r="AI16" s="316"/>
    </row>
    <row r="17" spans="1:46" ht="24.95" customHeight="1">
      <c r="A17" s="951" t="s">
        <v>7</v>
      </c>
      <c r="B17" s="951" t="s">
        <v>462</v>
      </c>
      <c r="C17" s="952" t="s">
        <v>30</v>
      </c>
      <c r="D17" s="849">
        <v>0</v>
      </c>
      <c r="E17" s="849">
        <v>0</v>
      </c>
      <c r="AI17" s="316"/>
    </row>
    <row r="18" spans="1:46" ht="24.95" customHeight="1" thickBot="1">
      <c r="A18" s="951" t="s">
        <v>7</v>
      </c>
      <c r="B18" s="951" t="s">
        <v>246</v>
      </c>
      <c r="C18" s="952">
        <v>40160</v>
      </c>
      <c r="D18" s="850">
        <v>0</v>
      </c>
      <c r="E18" s="850">
        <v>0</v>
      </c>
      <c r="AI18" s="316"/>
    </row>
    <row r="19" spans="1:46" ht="24.95" customHeight="1" thickBot="1">
      <c r="A19" s="804"/>
      <c r="B19" s="953"/>
      <c r="C19" s="954"/>
      <c r="D19" s="804"/>
      <c r="E19" s="955"/>
      <c r="AI19" s="316"/>
    </row>
    <row r="20" spans="1:46" ht="24.95" customHeight="1" thickBot="1">
      <c r="A20" s="956"/>
      <c r="B20" s="957" t="s">
        <v>260</v>
      </c>
      <c r="C20" s="957"/>
      <c r="D20" s="957"/>
      <c r="E20" s="958">
        <f>SUM(E13:E18)</f>
        <v>0</v>
      </c>
      <c r="AI20" s="316"/>
    </row>
    <row r="21" spans="1:46" ht="78" customHeight="1" thickBot="1">
      <c r="A21" s="800" t="s">
        <v>24</v>
      </c>
      <c r="B21" s="800" t="s">
        <v>25</v>
      </c>
      <c r="C21" s="801" t="s">
        <v>405</v>
      </c>
      <c r="D21" s="801" t="s">
        <v>503</v>
      </c>
      <c r="E21" s="801" t="s">
        <v>575</v>
      </c>
      <c r="AI21" s="316"/>
    </row>
    <row r="22" spans="1:46" s="313" customFormat="1" ht="24.95" customHeight="1">
      <c r="A22" s="959" t="s">
        <v>376</v>
      </c>
      <c r="B22" s="960" t="s">
        <v>436</v>
      </c>
      <c r="C22" s="961">
        <v>40301</v>
      </c>
      <c r="D22" s="950">
        <v>0</v>
      </c>
      <c r="E22" s="950">
        <v>0</v>
      </c>
    </row>
    <row r="23" spans="1:46" s="313" customFormat="1" ht="24.95" customHeight="1">
      <c r="A23" s="951" t="s">
        <v>376</v>
      </c>
      <c r="B23" s="962" t="s">
        <v>338</v>
      </c>
      <c r="C23" s="963" t="s">
        <v>34</v>
      </c>
      <c r="D23" s="964">
        <v>0</v>
      </c>
      <c r="E23" s="964">
        <v>0</v>
      </c>
    </row>
    <row r="24" spans="1:46" s="313" customFormat="1" ht="24.95" customHeight="1">
      <c r="A24" s="951" t="s">
        <v>376</v>
      </c>
      <c r="B24" s="962" t="s">
        <v>27</v>
      </c>
      <c r="C24" s="963" t="s">
        <v>35</v>
      </c>
      <c r="D24" s="964">
        <v>0</v>
      </c>
      <c r="E24" s="964">
        <v>0</v>
      </c>
    </row>
    <row r="25" spans="1:46" s="313" customFormat="1" ht="24.95" customHeight="1">
      <c r="A25" s="951" t="s">
        <v>376</v>
      </c>
      <c r="B25" s="962" t="s">
        <v>527</v>
      </c>
      <c r="C25" s="963" t="s">
        <v>36</v>
      </c>
      <c r="D25" s="964">
        <v>0</v>
      </c>
      <c r="E25" s="964">
        <v>0</v>
      </c>
    </row>
    <row r="26" spans="1:46" s="313" customFormat="1" ht="24.95" customHeight="1">
      <c r="A26" s="951" t="s">
        <v>376</v>
      </c>
      <c r="B26" s="962" t="s">
        <v>462</v>
      </c>
      <c r="C26" s="963" t="s">
        <v>37</v>
      </c>
      <c r="D26" s="964">
        <v>0</v>
      </c>
      <c r="E26" s="964">
        <v>0</v>
      </c>
    </row>
    <row r="27" spans="1:46" s="313" customFormat="1" ht="24.95" customHeight="1" thickBot="1">
      <c r="A27" s="722" t="s">
        <v>376</v>
      </c>
      <c r="B27" s="960" t="s">
        <v>246</v>
      </c>
      <c r="C27" s="805">
        <v>40360</v>
      </c>
      <c r="D27" s="850">
        <v>0</v>
      </c>
      <c r="E27" s="851">
        <v>0</v>
      </c>
    </row>
    <row r="28" spans="1:46" ht="24.95" customHeight="1" thickBot="1">
      <c r="A28" s="965"/>
      <c r="B28" s="966"/>
      <c r="C28" s="965"/>
      <c r="D28" s="806"/>
      <c r="E28" s="967"/>
      <c r="AI28" s="316"/>
    </row>
    <row r="29" spans="1:46" ht="24.95" customHeight="1" thickBot="1">
      <c r="A29" s="968"/>
      <c r="B29" s="969" t="s">
        <v>260</v>
      </c>
      <c r="C29" s="807"/>
      <c r="D29" s="807"/>
      <c r="E29" s="970">
        <f>SUM(E22:E27)</f>
        <v>0</v>
      </c>
      <c r="AI29" s="316"/>
      <c r="AT29" s="808"/>
    </row>
    <row r="30" spans="1:46" ht="24.95" customHeight="1" thickBot="1">
      <c r="A30" s="807" t="s">
        <v>40</v>
      </c>
      <c r="B30" s="809"/>
      <c r="C30" s="810"/>
      <c r="D30" s="810"/>
      <c r="E30" s="811">
        <f>E20+E29</f>
        <v>0</v>
      </c>
      <c r="AI30" s="316"/>
    </row>
    <row r="31" spans="1:46" ht="24.95" customHeight="1">
      <c r="A31" s="798"/>
      <c r="B31" s="799"/>
      <c r="C31" s="799"/>
      <c r="D31" s="799"/>
      <c r="E31" s="799"/>
      <c r="AI31" s="316"/>
    </row>
    <row r="32" spans="1:46" ht="24.95" customHeight="1" thickBot="1">
      <c r="A32" s="935" t="s">
        <v>384</v>
      </c>
      <c r="B32" s="799"/>
      <c r="C32" s="799"/>
      <c r="D32" s="799"/>
      <c r="E32" s="799"/>
      <c r="AI32" s="316"/>
    </row>
    <row r="33" spans="1:46" ht="24.95" customHeight="1">
      <c r="A33" s="1133"/>
      <c r="B33" s="1134"/>
      <c r="C33" s="1134"/>
      <c r="D33" s="1134"/>
      <c r="E33" s="1135"/>
      <c r="AI33" s="316"/>
    </row>
    <row r="34" spans="1:46" ht="24.95" customHeight="1">
      <c r="A34" s="1136"/>
      <c r="B34" s="1137"/>
      <c r="C34" s="1137"/>
      <c r="D34" s="1137"/>
      <c r="E34" s="1138"/>
      <c r="AI34" s="316"/>
    </row>
    <row r="35" spans="1:46" s="808" customFormat="1" ht="24.95" customHeight="1">
      <c r="A35" s="1136"/>
      <c r="B35" s="1137"/>
      <c r="C35" s="1137"/>
      <c r="D35" s="1137"/>
      <c r="E35" s="1138"/>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36"/>
      <c r="B36" s="1137"/>
      <c r="C36" s="1137"/>
      <c r="D36" s="1137"/>
      <c r="E36" s="1138"/>
      <c r="AI36" s="316"/>
    </row>
    <row r="37" spans="1:46" ht="24.95" customHeight="1" thickBot="1">
      <c r="A37" s="1139"/>
      <c r="B37" s="1140"/>
      <c r="C37" s="1140"/>
      <c r="D37" s="1140"/>
      <c r="E37" s="1141"/>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5"/>
      <c r="B65" s="315"/>
      <c r="C65" s="315"/>
      <c r="D65" s="315"/>
      <c r="E65" s="315"/>
      <c r="AH65" s="813"/>
      <c r="AI65" s="814"/>
    </row>
    <row r="66" spans="1:35" ht="20.25" customHeight="1">
      <c r="A66" s="315"/>
      <c r="B66" s="315"/>
      <c r="C66" s="315"/>
      <c r="D66" s="315"/>
      <c r="E66" s="315"/>
    </row>
    <row r="67" spans="1:35" ht="20.25" customHeight="1">
      <c r="A67" s="315"/>
      <c r="B67" s="315"/>
      <c r="C67" s="315"/>
      <c r="D67" s="315"/>
      <c r="E67" s="315"/>
      <c r="AH67" s="813"/>
    </row>
    <row r="68" spans="1:35" ht="20.25" customHeight="1">
      <c r="A68" s="315"/>
      <c r="B68" s="315"/>
      <c r="C68" s="315"/>
      <c r="D68" s="315"/>
      <c r="E68" s="315"/>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LHlCUlkJjQoL4WpXImpXZztAvRdppnNNUIphXZ58GPcycw/pxOZLPQjWDgYLY2GKU1jKTtj6HmC5WmaE7HqLiw==" saltValue="gM64gyq3xZCWiVbupc/tG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G12" sqref="G12"/>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61"/>
    </row>
    <row r="2" spans="1:8" ht="30" customHeight="1" thickBot="1">
      <c r="A2" s="1325" t="s">
        <v>15</v>
      </c>
      <c r="B2" s="1319" t="str">
        <f>'CHECK SHEET'!D7</f>
        <v>College of Central Florida</v>
      </c>
      <c r="C2" s="1319"/>
      <c r="D2" s="1319"/>
      <c r="E2" s="1319"/>
      <c r="F2" s="1319"/>
      <c r="G2" s="1326"/>
    </row>
    <row r="3" spans="1:8" ht="22.9" customHeight="1">
      <c r="A3" s="1273" t="s">
        <v>510</v>
      </c>
      <c r="B3" s="1273"/>
      <c r="C3" s="1273"/>
      <c r="D3" s="1273"/>
      <c r="E3" s="1273"/>
      <c r="F3" s="1273"/>
      <c r="G3" s="1273"/>
    </row>
    <row r="4" spans="1:8" ht="23.45" customHeight="1">
      <c r="A4" s="1273" t="s">
        <v>45</v>
      </c>
      <c r="B4" s="1273"/>
      <c r="C4" s="1273"/>
      <c r="D4" s="1273"/>
      <c r="E4" s="1273"/>
      <c r="F4" s="1273"/>
      <c r="G4" s="1273"/>
    </row>
    <row r="5" spans="1:8" ht="23.45" customHeight="1">
      <c r="A5" s="1273" t="s">
        <v>735</v>
      </c>
      <c r="B5" s="1273"/>
      <c r="C5" s="1273"/>
      <c r="D5" s="1273"/>
      <c r="E5" s="1273"/>
      <c r="F5" s="1273"/>
      <c r="G5" s="1273"/>
    </row>
    <row r="6" spans="1:8" ht="19.899999999999999" customHeight="1">
      <c r="A6" s="1327"/>
      <c r="B6" s="1327"/>
      <c r="C6" s="1327"/>
      <c r="D6" s="1327"/>
      <c r="E6" s="1327"/>
      <c r="F6" s="1327"/>
      <c r="G6" s="1327"/>
    </row>
    <row r="7" spans="1:8" ht="38.450000000000003" customHeight="1">
      <c r="A7" s="1328" t="s">
        <v>657</v>
      </c>
      <c r="B7" s="1328"/>
      <c r="C7" s="1328"/>
      <c r="D7" s="1328"/>
      <c r="E7" s="1328"/>
      <c r="F7" s="1328"/>
      <c r="G7" s="1328"/>
      <c r="H7" s="323"/>
    </row>
    <row r="8" spans="1:8" ht="19.899999999999999" customHeight="1">
      <c r="A8" s="322"/>
      <c r="B8" s="322"/>
      <c r="C8" s="322"/>
      <c r="D8" s="322"/>
      <c r="E8" s="322"/>
      <c r="F8" s="322"/>
      <c r="G8" s="322"/>
      <c r="H8" s="1067"/>
    </row>
    <row r="9" spans="1:8" ht="76.150000000000006" customHeight="1">
      <c r="A9" s="1045" t="s">
        <v>46</v>
      </c>
      <c r="B9" s="1046" t="s">
        <v>47</v>
      </c>
      <c r="C9" s="1046"/>
      <c r="D9" s="1046"/>
      <c r="E9" s="1046"/>
      <c r="F9" s="1047" t="s">
        <v>405</v>
      </c>
      <c r="G9" s="1048" t="s">
        <v>671</v>
      </c>
      <c r="H9" s="317"/>
    </row>
    <row r="10" spans="1:8" ht="19.899999999999999" customHeight="1">
      <c r="A10" s="1068" t="s">
        <v>539</v>
      </c>
      <c r="B10" s="1069"/>
      <c r="C10" s="1069"/>
      <c r="D10" s="1069"/>
      <c r="E10" s="1069"/>
      <c r="F10" s="1070"/>
      <c r="G10" s="1071"/>
      <c r="H10" s="317"/>
    </row>
    <row r="11" spans="1:8" ht="19.899999999999999" customHeight="1">
      <c r="A11" s="974"/>
      <c r="B11" s="324"/>
      <c r="C11" s="324"/>
      <c r="D11" s="324"/>
      <c r="E11" s="324"/>
      <c r="F11" s="325"/>
      <c r="G11" s="326"/>
      <c r="H11" s="317"/>
    </row>
    <row r="12" spans="1:8" ht="19.899999999999999" customHeight="1">
      <c r="A12" s="975" t="s">
        <v>7</v>
      </c>
      <c r="B12" s="327"/>
      <c r="C12" s="327" t="s">
        <v>436</v>
      </c>
      <c r="D12" s="327"/>
      <c r="E12" s="327"/>
      <c r="F12" s="328">
        <v>40101</v>
      </c>
      <c r="G12" s="329">
        <f>+'EXHIBIT C'!H10+'EXHIBIT C(2)'!E13</f>
        <v>935891</v>
      </c>
      <c r="H12" s="317"/>
    </row>
    <row r="13" spans="1:8" ht="19.899999999999999" customHeight="1">
      <c r="A13" s="974" t="s">
        <v>7</v>
      </c>
      <c r="B13" s="324"/>
      <c r="C13" s="317" t="s">
        <v>338</v>
      </c>
      <c r="D13" s="324"/>
      <c r="E13" s="324"/>
      <c r="F13" s="330" t="s">
        <v>26</v>
      </c>
      <c r="G13" s="329">
        <f>+'EXHIBIT C'!H11+'EXHIBIT C(2)'!E14</f>
        <v>6645884</v>
      </c>
      <c r="H13" s="317"/>
    </row>
    <row r="14" spans="1:8" ht="19.899999999999999" customHeight="1">
      <c r="A14" s="974" t="s">
        <v>7</v>
      </c>
      <c r="B14" s="324"/>
      <c r="C14" s="324" t="s">
        <v>27</v>
      </c>
      <c r="D14" s="324"/>
      <c r="E14" s="324"/>
      <c r="F14" s="330" t="s">
        <v>28</v>
      </c>
      <c r="G14" s="1050">
        <f>+'EXHIBIT C'!H12+'EXHIBIT C(2)'!E15</f>
        <v>2771433</v>
      </c>
      <c r="H14" s="317"/>
    </row>
    <row r="15" spans="1:8" ht="19.899999999999999" customHeight="1">
      <c r="A15" s="974" t="s">
        <v>7</v>
      </c>
      <c r="B15" s="324"/>
      <c r="C15" s="331" t="s">
        <v>485</v>
      </c>
      <c r="D15" s="324"/>
      <c r="E15" s="324"/>
      <c r="F15" s="330" t="s">
        <v>29</v>
      </c>
      <c r="G15" s="1050">
        <f>+'EXHIBIT C'!H13+'EXHIBIT C(2)'!E16</f>
        <v>214299</v>
      </c>
      <c r="H15" s="317"/>
    </row>
    <row r="16" spans="1:8" ht="19.899999999999999" customHeight="1">
      <c r="A16" s="974" t="s">
        <v>7</v>
      </c>
      <c r="B16" s="324"/>
      <c r="C16" s="331" t="s">
        <v>484</v>
      </c>
      <c r="D16" s="324"/>
      <c r="E16" s="324"/>
      <c r="F16" s="330" t="s">
        <v>30</v>
      </c>
      <c r="G16" s="1051">
        <f>+'EXHIBIT C'!H14+'EXHIBIT C(2)'!E17</f>
        <v>352071</v>
      </c>
      <c r="H16" s="317"/>
    </row>
    <row r="17" spans="1:8" ht="19.899999999999999" customHeight="1">
      <c r="A17" s="974" t="s">
        <v>7</v>
      </c>
      <c r="B17" s="324"/>
      <c r="C17" s="317" t="s">
        <v>246</v>
      </c>
      <c r="D17" s="324"/>
      <c r="E17" s="324"/>
      <c r="F17" s="333">
        <v>40160</v>
      </c>
      <c r="G17" s="1051">
        <f>+'EXHIBIT C'!H15+'EXHIBIT C(2)'!E18</f>
        <v>0</v>
      </c>
      <c r="H17" s="317"/>
    </row>
    <row r="18" spans="1:8" ht="19.899999999999999" customHeight="1">
      <c r="A18" s="974"/>
      <c r="B18" s="324"/>
      <c r="C18" s="324"/>
      <c r="D18" s="324"/>
      <c r="E18" s="324"/>
      <c r="F18" s="330"/>
      <c r="G18" s="332"/>
      <c r="H18" s="317"/>
    </row>
    <row r="19" spans="1:8" ht="19.899999999999999" customHeight="1">
      <c r="A19" s="976" t="s">
        <v>571</v>
      </c>
      <c r="B19" s="324"/>
      <c r="C19" s="324"/>
      <c r="D19" s="324"/>
      <c r="E19" s="324"/>
      <c r="F19" s="330"/>
      <c r="G19" s="977">
        <f>SUM(G12:G17)</f>
        <v>10919578</v>
      </c>
      <c r="H19" s="317"/>
    </row>
    <row r="20" spans="1:8" ht="19.899999999999999" customHeight="1">
      <c r="A20" s="974"/>
      <c r="B20" s="324"/>
      <c r="C20" s="324"/>
      <c r="D20" s="324"/>
      <c r="E20" s="324"/>
      <c r="F20" s="330"/>
      <c r="G20" s="334"/>
      <c r="H20" s="317"/>
    </row>
    <row r="21" spans="1:8" ht="19.899999999999999" customHeight="1">
      <c r="A21" s="975" t="s">
        <v>376</v>
      </c>
      <c r="B21" s="327"/>
      <c r="C21" s="327" t="s">
        <v>436</v>
      </c>
      <c r="D21" s="327"/>
      <c r="E21" s="327"/>
      <c r="F21" s="328">
        <v>40301</v>
      </c>
      <c r="G21" s="335">
        <f>+'EXHIBIT C'!F19+'EXHIBIT C(2)'!E22</f>
        <v>0</v>
      </c>
      <c r="H21" s="1064"/>
    </row>
    <row r="22" spans="1:8" ht="19.899999999999999" customHeight="1">
      <c r="A22" s="975" t="s">
        <v>376</v>
      </c>
      <c r="B22" s="324"/>
      <c r="C22" s="317" t="s">
        <v>338</v>
      </c>
      <c r="D22" s="324"/>
      <c r="E22" s="324"/>
      <c r="F22" s="330" t="s">
        <v>34</v>
      </c>
      <c r="G22" s="335">
        <f>+'EXHIBIT C'!F20+'EXHIBIT C(2)'!E23</f>
        <v>829830</v>
      </c>
      <c r="H22" s="317"/>
    </row>
    <row r="23" spans="1:8" ht="19.899999999999999" customHeight="1">
      <c r="A23" s="975" t="s">
        <v>376</v>
      </c>
      <c r="B23" s="324"/>
      <c r="C23" s="324" t="s">
        <v>27</v>
      </c>
      <c r="D23" s="324"/>
      <c r="E23" s="324"/>
      <c r="F23" s="330" t="s">
        <v>35</v>
      </c>
      <c r="G23" s="340">
        <f>+'EXHIBIT C'!F21+'EXHIBIT C(2)'!E24</f>
        <v>250740</v>
      </c>
      <c r="H23" s="317"/>
    </row>
    <row r="24" spans="1:8" ht="19.899999999999999" customHeight="1">
      <c r="A24" s="975" t="s">
        <v>376</v>
      </c>
      <c r="B24" s="324"/>
      <c r="C24" s="331" t="s">
        <v>485</v>
      </c>
      <c r="D24" s="324"/>
      <c r="E24" s="324"/>
      <c r="F24" s="330" t="s">
        <v>36</v>
      </c>
      <c r="G24" s="340">
        <f>+'EXHIBIT C'!F22+'EXHIBIT C(2)'!E25</f>
        <v>19762</v>
      </c>
      <c r="H24" s="317"/>
    </row>
    <row r="25" spans="1:8" ht="19.899999999999999" customHeight="1">
      <c r="A25" s="975" t="s">
        <v>376</v>
      </c>
      <c r="B25" s="324"/>
      <c r="C25" s="331" t="s">
        <v>484</v>
      </c>
      <c r="D25" s="324"/>
      <c r="E25" s="324"/>
      <c r="F25" s="330" t="s">
        <v>37</v>
      </c>
      <c r="G25" s="340">
        <f>+'EXHIBIT C'!F23+'EXHIBIT C(2)'!E26</f>
        <v>149250</v>
      </c>
      <c r="H25" s="317"/>
    </row>
    <row r="26" spans="1:8" ht="19.899999999999999" customHeight="1">
      <c r="A26" s="975" t="s">
        <v>376</v>
      </c>
      <c r="B26" s="324"/>
      <c r="C26" s="317" t="s">
        <v>246</v>
      </c>
      <c r="D26" s="324"/>
      <c r="E26" s="324"/>
      <c r="F26" s="333">
        <v>40360</v>
      </c>
      <c r="G26" s="340">
        <f>+'EXHIBIT C'!F24+'EXHIBIT C(2)'!E27</f>
        <v>0</v>
      </c>
      <c r="H26" s="317"/>
    </row>
    <row r="27" spans="1:8" ht="19.899999999999999" customHeight="1">
      <c r="A27" s="974"/>
      <c r="B27" s="324"/>
      <c r="C27" s="324"/>
      <c r="D27" s="324"/>
      <c r="E27" s="324"/>
      <c r="F27" s="330"/>
      <c r="G27" s="336"/>
      <c r="H27" s="317"/>
    </row>
    <row r="28" spans="1:8" ht="19.899999999999999" customHeight="1">
      <c r="A28" s="976" t="s">
        <v>536</v>
      </c>
      <c r="B28" s="324"/>
      <c r="C28" s="324"/>
      <c r="D28" s="324"/>
      <c r="E28" s="324"/>
      <c r="F28" s="330"/>
      <c r="G28" s="978">
        <f>SUM(G21:G26)</f>
        <v>1249582</v>
      </c>
      <c r="H28" s="317"/>
    </row>
    <row r="29" spans="1:8" ht="19.899999999999999" customHeight="1">
      <c r="A29" s="974"/>
      <c r="B29" s="324"/>
      <c r="C29" s="324"/>
      <c r="D29" s="324"/>
      <c r="E29" s="324"/>
      <c r="F29" s="330"/>
      <c r="G29" s="337"/>
      <c r="H29" s="317"/>
    </row>
    <row r="30" spans="1:8" ht="19.899999999999999" customHeight="1">
      <c r="A30" s="974" t="s">
        <v>520</v>
      </c>
      <c r="B30" s="324"/>
      <c r="C30" s="1158" t="s">
        <v>31</v>
      </c>
      <c r="D30" s="1158"/>
      <c r="E30" s="1158"/>
      <c r="F30" s="330" t="s">
        <v>32</v>
      </c>
      <c r="G30" s="338">
        <f>'EXHIBIT C'!H32</f>
        <v>0</v>
      </c>
      <c r="H30" s="317"/>
    </row>
    <row r="31" spans="1:8" ht="19.899999999999999" customHeight="1">
      <c r="A31" s="974" t="s">
        <v>520</v>
      </c>
      <c r="B31" s="324"/>
      <c r="C31" s="317" t="s">
        <v>454</v>
      </c>
      <c r="D31" s="324"/>
      <c r="E31" s="324"/>
      <c r="F31" s="330" t="s">
        <v>33</v>
      </c>
      <c r="G31" s="338">
        <f>'EXHIBIT C'!H33</f>
        <v>14700</v>
      </c>
      <c r="H31" s="317"/>
    </row>
    <row r="32" spans="1:8" ht="19.899999999999999" customHeight="1">
      <c r="A32" s="974" t="s">
        <v>521</v>
      </c>
      <c r="B32" s="324"/>
      <c r="C32" s="324" t="s">
        <v>31</v>
      </c>
      <c r="D32" s="324"/>
      <c r="E32" s="324"/>
      <c r="F32" s="330" t="s">
        <v>32</v>
      </c>
      <c r="G32" s="338">
        <f>'EXHIBIT C'!H34</f>
        <v>0</v>
      </c>
      <c r="H32" s="317"/>
    </row>
    <row r="33" spans="1:8" ht="19.899999999999999" customHeight="1">
      <c r="A33" s="974" t="s">
        <v>521</v>
      </c>
      <c r="B33" s="324"/>
      <c r="C33" s="317" t="s">
        <v>454</v>
      </c>
      <c r="D33" s="324"/>
      <c r="E33" s="324"/>
      <c r="F33" s="330" t="s">
        <v>33</v>
      </c>
      <c r="G33" s="338">
        <f>'EXHIBIT C'!H35</f>
        <v>0</v>
      </c>
      <c r="H33" s="317"/>
    </row>
    <row r="34" spans="1:8" ht="19.899999999999999" customHeight="1">
      <c r="A34" s="974"/>
      <c r="B34" s="324"/>
      <c r="C34" s="324"/>
      <c r="D34" s="324"/>
      <c r="E34" s="324"/>
      <c r="F34" s="330"/>
      <c r="G34" s="339"/>
      <c r="H34" s="317"/>
    </row>
    <row r="35" spans="1:8" ht="19.899999999999999" customHeight="1">
      <c r="A35" s="976" t="s">
        <v>522</v>
      </c>
      <c r="B35" s="324"/>
      <c r="C35" s="324"/>
      <c r="D35" s="324"/>
      <c r="E35" s="324"/>
      <c r="F35" s="330"/>
      <c r="G35" s="978">
        <f>SUM(G30:G33)</f>
        <v>14700</v>
      </c>
      <c r="H35" s="317"/>
    </row>
    <row r="36" spans="1:8" ht="19.899999999999999" customHeight="1">
      <c r="A36" s="974"/>
      <c r="B36" s="324"/>
      <c r="C36" s="324"/>
      <c r="D36" s="324"/>
      <c r="E36" s="324"/>
      <c r="F36" s="330"/>
      <c r="G36" s="336"/>
      <c r="H36" s="317"/>
    </row>
    <row r="37" spans="1:8" ht="19.899999999999999" customHeight="1">
      <c r="A37" s="974" t="s">
        <v>533</v>
      </c>
      <c r="B37" s="324"/>
      <c r="C37" s="324" t="s">
        <v>31</v>
      </c>
      <c r="D37" s="324"/>
      <c r="E37" s="324"/>
      <c r="F37" s="330" t="s">
        <v>38</v>
      </c>
      <c r="G37" s="340">
        <f>'EXHIBIT C'!F39</f>
        <v>0</v>
      </c>
      <c r="H37" s="317"/>
    </row>
    <row r="38" spans="1:8" ht="19.899999999999999" customHeight="1">
      <c r="A38" s="974" t="s">
        <v>533</v>
      </c>
      <c r="B38" s="324"/>
      <c r="C38" s="1159" t="s">
        <v>454</v>
      </c>
      <c r="D38" s="1159"/>
      <c r="E38" s="1159"/>
      <c r="F38" s="330" t="s">
        <v>39</v>
      </c>
      <c r="G38" s="340">
        <f>'EXHIBIT C'!F40</f>
        <v>0</v>
      </c>
      <c r="H38" s="317"/>
    </row>
    <row r="39" spans="1:8" ht="19.899999999999999" customHeight="1">
      <c r="A39" s="974" t="s">
        <v>534</v>
      </c>
      <c r="B39" s="324"/>
      <c r="C39" s="324" t="s">
        <v>31</v>
      </c>
      <c r="D39" s="324"/>
      <c r="E39" s="324"/>
      <c r="F39" s="330" t="s">
        <v>38</v>
      </c>
      <c r="G39" s="340">
        <f>'EXHIBIT C'!F41</f>
        <v>0</v>
      </c>
      <c r="H39" s="317"/>
    </row>
    <row r="40" spans="1:8" ht="19.899999999999999" customHeight="1">
      <c r="A40" s="974" t="s">
        <v>534</v>
      </c>
      <c r="B40" s="324"/>
      <c r="C40" s="1159" t="s">
        <v>454</v>
      </c>
      <c r="D40" s="1159"/>
      <c r="E40" s="1159"/>
      <c r="F40" s="330" t="s">
        <v>39</v>
      </c>
      <c r="G40" s="340">
        <f>'EXHIBIT C'!F42</f>
        <v>0</v>
      </c>
      <c r="H40" s="317"/>
    </row>
    <row r="41" spans="1:8" ht="19.899999999999999" customHeight="1">
      <c r="A41" s="974"/>
      <c r="B41" s="324"/>
      <c r="C41" s="324"/>
      <c r="D41" s="324"/>
      <c r="E41" s="324"/>
      <c r="F41" s="330"/>
      <c r="G41" s="336"/>
      <c r="H41" s="317"/>
    </row>
    <row r="42" spans="1:8" ht="19.899999999999999" customHeight="1">
      <c r="A42" s="976" t="s">
        <v>535</v>
      </c>
      <c r="B42" s="324"/>
      <c r="C42" s="324"/>
      <c r="D42" s="324"/>
      <c r="E42" s="324"/>
      <c r="F42" s="330"/>
      <c r="G42" s="978">
        <f>SUM(G37:G41)</f>
        <v>0</v>
      </c>
      <c r="H42" s="317"/>
    </row>
    <row r="43" spans="1:8" ht="19.899999999999999" customHeight="1">
      <c r="A43" s="974"/>
      <c r="B43" s="324"/>
      <c r="C43" s="324"/>
      <c r="D43" s="324"/>
      <c r="E43" s="324"/>
      <c r="F43" s="330"/>
      <c r="G43" s="337"/>
      <c r="H43" s="317"/>
    </row>
    <row r="44" spans="1:8" ht="19.899999999999999" customHeight="1">
      <c r="A44" s="976" t="s">
        <v>598</v>
      </c>
      <c r="B44" s="324"/>
      <c r="C44" s="324"/>
      <c r="D44" s="324"/>
      <c r="E44" s="324"/>
      <c r="F44" s="330"/>
      <c r="G44" s="341">
        <f>G19+G28+G35+G42</f>
        <v>12183860</v>
      </c>
      <c r="H44" s="317"/>
    </row>
    <row r="45" spans="1:8" ht="19.899999999999999" customHeight="1">
      <c r="A45" s="974"/>
      <c r="B45" s="324"/>
      <c r="C45" s="324"/>
      <c r="D45" s="324"/>
      <c r="E45" s="324"/>
      <c r="F45" s="330"/>
      <c r="G45" s="336"/>
      <c r="H45" s="317"/>
    </row>
    <row r="46" spans="1:8" ht="19.899999999999999" customHeight="1">
      <c r="A46" s="974" t="s">
        <v>48</v>
      </c>
      <c r="B46" s="324"/>
      <c r="C46" s="324"/>
      <c r="D46" s="324"/>
      <c r="E46" s="324"/>
      <c r="F46" s="330" t="s">
        <v>49</v>
      </c>
      <c r="G46" s="852">
        <v>0</v>
      </c>
      <c r="H46" s="317"/>
    </row>
    <row r="47" spans="1:8" ht="19.899999999999999" customHeight="1">
      <c r="A47" s="974" t="s">
        <v>429</v>
      </c>
      <c r="B47" s="342"/>
      <c r="C47" s="342"/>
      <c r="D47" s="342"/>
      <c r="E47" s="342"/>
      <c r="F47" s="343" t="s">
        <v>435</v>
      </c>
      <c r="G47" s="852">
        <v>198374</v>
      </c>
      <c r="H47" s="1064"/>
    </row>
    <row r="48" spans="1:8" ht="19.899999999999999" customHeight="1">
      <c r="A48" s="974" t="s">
        <v>486</v>
      </c>
      <c r="B48" s="317"/>
      <c r="C48" s="342"/>
      <c r="D48" s="342"/>
      <c r="E48" s="342"/>
      <c r="F48" s="343" t="s">
        <v>457</v>
      </c>
      <c r="G48" s="852">
        <v>111756</v>
      </c>
      <c r="H48" s="1064"/>
    </row>
    <row r="49" spans="1:8" ht="19.899999999999999" customHeight="1">
      <c r="A49" s="974" t="s">
        <v>50</v>
      </c>
      <c r="B49" s="324"/>
      <c r="C49" s="324"/>
      <c r="D49" s="324"/>
      <c r="E49" s="324"/>
      <c r="F49" s="344" t="s">
        <v>51</v>
      </c>
      <c r="G49" s="852">
        <v>0</v>
      </c>
      <c r="H49" s="317"/>
    </row>
    <row r="50" spans="1:8" ht="19.899999999999999" customHeight="1">
      <c r="A50" s="974" t="s">
        <v>487</v>
      </c>
      <c r="B50" s="324"/>
      <c r="C50" s="324"/>
      <c r="D50" s="324"/>
      <c r="E50" s="324"/>
      <c r="F50" s="344" t="s">
        <v>52</v>
      </c>
      <c r="G50" s="852">
        <v>442425</v>
      </c>
      <c r="H50" s="317"/>
    </row>
    <row r="51" spans="1:8" ht="19.899999999999999" customHeight="1">
      <c r="A51" s="974" t="s">
        <v>488</v>
      </c>
      <c r="B51" s="324"/>
      <c r="C51" s="324"/>
      <c r="D51" s="324"/>
      <c r="E51" s="324"/>
      <c r="F51" s="328">
        <v>40450</v>
      </c>
      <c r="G51" s="852">
        <v>474740</v>
      </c>
      <c r="H51" s="317"/>
    </row>
    <row r="52" spans="1:8" ht="19.899999999999999" customHeight="1">
      <c r="A52" s="974" t="s">
        <v>53</v>
      </c>
      <c r="B52" s="324"/>
      <c r="C52" s="324"/>
      <c r="D52" s="324"/>
      <c r="E52" s="324"/>
      <c r="F52" s="344" t="s">
        <v>54</v>
      </c>
      <c r="G52" s="852">
        <v>97308</v>
      </c>
      <c r="H52" s="317"/>
    </row>
    <row r="53" spans="1:8" ht="19.899999999999999" customHeight="1">
      <c r="A53" s="975" t="s">
        <v>432</v>
      </c>
      <c r="B53" s="327"/>
      <c r="C53" s="327"/>
      <c r="D53" s="327"/>
      <c r="E53" s="327"/>
      <c r="F53" s="343" t="s">
        <v>431</v>
      </c>
      <c r="G53" s="852">
        <v>0</v>
      </c>
      <c r="H53" s="317"/>
    </row>
    <row r="54" spans="1:8" ht="19.899999999999999" customHeight="1">
      <c r="A54" s="975" t="s">
        <v>55</v>
      </c>
      <c r="B54" s="327"/>
      <c r="C54" s="327"/>
      <c r="D54" s="327"/>
      <c r="E54" s="327"/>
      <c r="F54" s="344" t="s">
        <v>56</v>
      </c>
      <c r="G54" s="852">
        <v>0</v>
      </c>
      <c r="H54" s="317"/>
    </row>
    <row r="55" spans="1:8" ht="19.899999999999999" customHeight="1">
      <c r="A55" s="975" t="s">
        <v>433</v>
      </c>
      <c r="B55" s="327"/>
      <c r="C55" s="327"/>
      <c r="D55" s="327"/>
      <c r="E55" s="327"/>
      <c r="F55" s="343" t="s">
        <v>434</v>
      </c>
      <c r="G55" s="852">
        <v>0</v>
      </c>
      <c r="H55" s="317"/>
    </row>
    <row r="56" spans="1:8" ht="19.899999999999999" customHeight="1">
      <c r="A56" s="975" t="s">
        <v>57</v>
      </c>
      <c r="B56" s="327"/>
      <c r="C56" s="327"/>
      <c r="D56" s="327"/>
      <c r="E56" s="327"/>
      <c r="F56" s="344" t="s">
        <v>58</v>
      </c>
      <c r="G56" s="852">
        <v>12400</v>
      </c>
      <c r="H56" s="317"/>
    </row>
    <row r="57" spans="1:8" ht="19.899999999999999" customHeight="1">
      <c r="A57" s="975" t="s">
        <v>59</v>
      </c>
      <c r="B57" s="327"/>
      <c r="C57" s="327"/>
      <c r="D57" s="327"/>
      <c r="E57" s="327"/>
      <c r="F57" s="344" t="s">
        <v>60</v>
      </c>
      <c r="G57" s="852">
        <v>0</v>
      </c>
      <c r="H57" s="317"/>
    </row>
    <row r="58" spans="1:8" ht="19.899999999999999" customHeight="1">
      <c r="A58" s="975" t="s">
        <v>61</v>
      </c>
      <c r="B58" s="327"/>
      <c r="C58" s="327"/>
      <c r="D58" s="327"/>
      <c r="E58" s="327"/>
      <c r="F58" s="345" t="s">
        <v>62</v>
      </c>
      <c r="G58" s="852">
        <v>489404</v>
      </c>
      <c r="H58" s="317"/>
    </row>
    <row r="59" spans="1:8" ht="19.899999999999999" customHeight="1">
      <c r="A59" s="975" t="s">
        <v>63</v>
      </c>
      <c r="B59" s="327"/>
      <c r="C59" s="327"/>
      <c r="D59" s="327"/>
      <c r="E59" s="327"/>
      <c r="F59" s="344" t="s">
        <v>64</v>
      </c>
      <c r="G59" s="852">
        <v>0</v>
      </c>
      <c r="H59" s="317"/>
    </row>
    <row r="60" spans="1:8" ht="19.899999999999999" customHeight="1">
      <c r="A60" s="975" t="s">
        <v>489</v>
      </c>
      <c r="B60" s="327"/>
      <c r="C60" s="327"/>
      <c r="D60" s="327"/>
      <c r="E60" s="327"/>
      <c r="F60" s="343" t="s">
        <v>460</v>
      </c>
      <c r="G60" s="852">
        <v>0</v>
      </c>
      <c r="H60" s="317"/>
    </row>
    <row r="61" spans="1:8" ht="19.899999999999999" customHeight="1">
      <c r="A61" s="975" t="s">
        <v>437</v>
      </c>
      <c r="B61" s="327"/>
      <c r="C61" s="327"/>
      <c r="D61" s="327"/>
      <c r="E61" s="327"/>
      <c r="F61" s="343" t="s">
        <v>430</v>
      </c>
      <c r="G61" s="852">
        <v>0</v>
      </c>
      <c r="H61" s="317"/>
    </row>
    <row r="62" spans="1:8" ht="19.899999999999999" customHeight="1">
      <c r="A62" s="974"/>
      <c r="B62" s="324"/>
      <c r="C62" s="324"/>
      <c r="D62" s="324"/>
      <c r="E62" s="324"/>
      <c r="F62" s="330"/>
      <c r="G62" s="979"/>
      <c r="H62" s="317"/>
    </row>
    <row r="63" spans="1:8" ht="19.899999999999999" customHeight="1">
      <c r="A63" s="976" t="s">
        <v>236</v>
      </c>
      <c r="B63" s="324"/>
      <c r="C63" s="324"/>
      <c r="D63" s="324"/>
      <c r="E63" s="324"/>
      <c r="F63" s="330"/>
      <c r="G63" s="980">
        <f>SUM(G44:G61)</f>
        <v>14010267</v>
      </c>
      <c r="H63" s="317"/>
    </row>
    <row r="64" spans="1:8" ht="19.899999999999999" customHeight="1">
      <c r="A64" s="974"/>
      <c r="B64" s="324"/>
      <c r="C64" s="324"/>
      <c r="D64" s="324"/>
      <c r="E64" s="324"/>
      <c r="F64" s="330"/>
      <c r="G64" s="336"/>
      <c r="H64" s="317"/>
    </row>
    <row r="65" spans="1:8" ht="19.899999999999999" customHeight="1">
      <c r="A65" s="1160" t="s">
        <v>65</v>
      </c>
      <c r="B65" s="1161"/>
      <c r="C65" s="1161"/>
      <c r="D65" s="1161"/>
      <c r="E65" s="1161"/>
      <c r="F65" s="1162"/>
      <c r="G65" s="981"/>
      <c r="H65" s="317"/>
    </row>
    <row r="66" spans="1:8" ht="19.899999999999999" customHeight="1">
      <c r="A66" s="974"/>
      <c r="B66" s="324"/>
      <c r="C66" s="324"/>
      <c r="D66" s="324"/>
      <c r="E66" s="324"/>
      <c r="F66" s="330"/>
      <c r="G66" s="336"/>
      <c r="H66" s="317"/>
    </row>
    <row r="67" spans="1:8" ht="19.899999999999999" customHeight="1">
      <c r="A67" s="974" t="s">
        <v>490</v>
      </c>
      <c r="B67" s="324"/>
      <c r="C67" s="324"/>
      <c r="D67" s="324"/>
      <c r="E67" s="324"/>
      <c r="F67" s="330" t="s">
        <v>66</v>
      </c>
      <c r="G67" s="852">
        <v>0</v>
      </c>
      <c r="H67" s="317"/>
    </row>
    <row r="68" spans="1:8" ht="19.899999999999999" customHeight="1">
      <c r="A68" s="974" t="s">
        <v>491</v>
      </c>
      <c r="B68" s="324"/>
      <c r="C68" s="324"/>
      <c r="D68" s="324"/>
      <c r="E68" s="324"/>
      <c r="F68" s="330" t="s">
        <v>67</v>
      </c>
      <c r="G68" s="852">
        <v>600000</v>
      </c>
      <c r="H68" s="317"/>
    </row>
    <row r="69" spans="1:8" ht="19.899999999999999" customHeight="1">
      <c r="A69" s="974" t="s">
        <v>278</v>
      </c>
      <c r="B69" s="324"/>
      <c r="C69" s="324"/>
      <c r="D69" s="324"/>
      <c r="E69" s="324"/>
      <c r="F69" s="330" t="s">
        <v>68</v>
      </c>
      <c r="G69" s="852">
        <v>0</v>
      </c>
      <c r="H69" s="317"/>
    </row>
    <row r="70" spans="1:8" ht="19.899999999999999" customHeight="1">
      <c r="A70" s="974"/>
      <c r="B70" s="324"/>
      <c r="C70" s="324"/>
      <c r="D70" s="324"/>
      <c r="E70" s="324"/>
      <c r="F70" s="330"/>
      <c r="G70" s="982"/>
      <c r="H70" s="317"/>
    </row>
    <row r="71" spans="1:8" ht="19.899999999999999" customHeight="1">
      <c r="A71" s="976" t="s">
        <v>237</v>
      </c>
      <c r="B71" s="324"/>
      <c r="C71" s="324"/>
      <c r="D71" s="324"/>
      <c r="E71" s="324"/>
      <c r="F71" s="330"/>
      <c r="G71" s="375">
        <f>SUM(G67:G69)</f>
        <v>600000</v>
      </c>
      <c r="H71" s="317"/>
    </row>
    <row r="72" spans="1:8" ht="19.899999999999999" customHeight="1">
      <c r="A72" s="983"/>
      <c r="B72" s="984"/>
      <c r="C72" s="984"/>
      <c r="D72" s="984"/>
      <c r="E72" s="984"/>
      <c r="F72" s="985"/>
      <c r="G72" s="986"/>
      <c r="H72" s="317"/>
    </row>
    <row r="73" spans="1:8" ht="19.899999999999999" customHeight="1">
      <c r="A73" s="1160" t="s">
        <v>69</v>
      </c>
      <c r="B73" s="1161"/>
      <c r="C73" s="1161"/>
      <c r="D73" s="1161"/>
      <c r="E73" s="1161"/>
      <c r="F73" s="1162"/>
      <c r="G73" s="987"/>
      <c r="H73" s="317"/>
    </row>
    <row r="74" spans="1:8" ht="19.899999999999999" customHeight="1">
      <c r="A74" s="974"/>
      <c r="B74" s="324"/>
      <c r="C74" s="324"/>
      <c r="D74" s="324"/>
      <c r="E74" s="324"/>
      <c r="F74" s="330"/>
      <c r="G74" s="346"/>
      <c r="H74" s="317"/>
    </row>
    <row r="75" spans="1:8" ht="19.899999999999999" customHeight="1">
      <c r="A75" s="974" t="s">
        <v>492</v>
      </c>
      <c r="B75" s="324"/>
      <c r="C75" s="324"/>
      <c r="D75" s="324"/>
      <c r="E75" s="324"/>
      <c r="F75" s="330" t="s">
        <v>0</v>
      </c>
      <c r="G75" s="1052">
        <f>'CHECK SHEET'!D102</f>
        <v>16681378</v>
      </c>
      <c r="H75" s="317"/>
    </row>
    <row r="76" spans="1:8" ht="19.899999999999999" customHeight="1">
      <c r="A76" s="974" t="s">
        <v>279</v>
      </c>
      <c r="B76" s="324"/>
      <c r="C76" s="324"/>
      <c r="D76" s="324"/>
      <c r="E76" s="324"/>
      <c r="F76" s="333">
        <v>42130</v>
      </c>
      <c r="G76" s="1053">
        <v>0</v>
      </c>
      <c r="H76" s="317"/>
    </row>
    <row r="77" spans="1:8" ht="19.899999999999999" customHeight="1">
      <c r="A77" s="988" t="s">
        <v>595</v>
      </c>
      <c r="B77" s="989"/>
      <c r="C77" s="989"/>
      <c r="D77" s="989"/>
      <c r="E77" s="989"/>
      <c r="F77" s="347" t="s">
        <v>1</v>
      </c>
      <c r="G77" s="1054">
        <v>0</v>
      </c>
      <c r="H77" s="317"/>
    </row>
    <row r="78" spans="1:8" ht="19.899999999999999" customHeight="1">
      <c r="A78" s="988" t="s">
        <v>280</v>
      </c>
      <c r="B78" s="989"/>
      <c r="C78" s="989"/>
      <c r="D78" s="989"/>
      <c r="E78" s="989"/>
      <c r="F78" s="347" t="s">
        <v>70</v>
      </c>
      <c r="G78" s="1053">
        <v>0</v>
      </c>
      <c r="H78" s="317"/>
    </row>
    <row r="79" spans="1:8" ht="19.899999999999999" customHeight="1">
      <c r="A79" s="974" t="s">
        <v>494</v>
      </c>
      <c r="B79" s="324"/>
      <c r="C79" s="324"/>
      <c r="D79" s="324"/>
      <c r="E79" s="324"/>
      <c r="F79" s="330" t="s">
        <v>71</v>
      </c>
      <c r="G79" s="1053">
        <v>0</v>
      </c>
      <c r="H79" s="317"/>
    </row>
    <row r="80" spans="1:8" ht="19.899999999999999" customHeight="1">
      <c r="A80" s="974" t="s">
        <v>596</v>
      </c>
      <c r="B80" s="324"/>
      <c r="C80" s="324"/>
      <c r="D80" s="324"/>
      <c r="E80" s="324"/>
      <c r="F80" s="330" t="s">
        <v>72</v>
      </c>
      <c r="G80" s="1053">
        <v>835791</v>
      </c>
      <c r="H80" s="317"/>
    </row>
    <row r="81" spans="1:10" ht="19.899999999999999" customHeight="1">
      <c r="A81" s="974" t="s">
        <v>601</v>
      </c>
      <c r="B81" s="324"/>
      <c r="C81" s="324"/>
      <c r="D81" s="324"/>
      <c r="E81" s="324"/>
      <c r="F81" s="330" t="s">
        <v>73</v>
      </c>
      <c r="G81" s="1052">
        <f>'CHECK SHEET'!D104</f>
        <v>5391826</v>
      </c>
      <c r="H81" s="317"/>
    </row>
    <row r="82" spans="1:10" ht="19.899999999999999" customHeight="1">
      <c r="A82" s="990" t="s">
        <v>493</v>
      </c>
      <c r="B82" s="991"/>
      <c r="C82" s="991"/>
      <c r="D82" s="991"/>
      <c r="E82" s="991"/>
      <c r="F82" s="346" t="s">
        <v>74</v>
      </c>
      <c r="G82" s="1053">
        <v>0</v>
      </c>
      <c r="H82" s="317"/>
    </row>
    <row r="83" spans="1:10" ht="19.899999999999999" customHeight="1">
      <c r="A83" s="974" t="s">
        <v>281</v>
      </c>
      <c r="B83" s="324"/>
      <c r="C83" s="324"/>
      <c r="D83" s="324"/>
      <c r="E83" s="324"/>
      <c r="F83" s="330" t="s">
        <v>75</v>
      </c>
      <c r="G83" s="1053">
        <v>0</v>
      </c>
      <c r="H83" s="317"/>
    </row>
    <row r="84" spans="1:10" ht="19.899999999999999" customHeight="1">
      <c r="A84" s="974"/>
      <c r="B84" s="324"/>
      <c r="C84" s="324"/>
      <c r="D84" s="324"/>
      <c r="E84" s="324"/>
      <c r="F84" s="330"/>
      <c r="G84" s="992"/>
      <c r="H84" s="317"/>
    </row>
    <row r="85" spans="1:10" ht="19.899999999999999" customHeight="1">
      <c r="A85" s="976" t="s">
        <v>238</v>
      </c>
      <c r="B85" s="324"/>
      <c r="C85" s="324"/>
      <c r="D85" s="324"/>
      <c r="E85" s="324"/>
      <c r="F85" s="330"/>
      <c r="G85" s="376">
        <f>SUM(G75:G83)</f>
        <v>22908995</v>
      </c>
      <c r="H85" s="317"/>
    </row>
    <row r="86" spans="1:10" ht="19.899999999999999" customHeight="1">
      <c r="A86" s="983"/>
      <c r="B86" s="984"/>
      <c r="C86" s="984"/>
      <c r="D86" s="984"/>
      <c r="E86" s="984"/>
      <c r="F86" s="985"/>
      <c r="G86" s="986"/>
      <c r="H86" s="317"/>
    </row>
    <row r="87" spans="1:10" ht="19.899999999999999" customHeight="1">
      <c r="A87" s="1163" t="s">
        <v>76</v>
      </c>
      <c r="B87" s="1164"/>
      <c r="C87" s="1164"/>
      <c r="D87" s="1164"/>
      <c r="E87" s="1164"/>
      <c r="F87" s="1165"/>
      <c r="G87" s="987"/>
      <c r="H87" s="317"/>
    </row>
    <row r="88" spans="1:10" ht="19.899999999999999" customHeight="1">
      <c r="A88" s="974"/>
      <c r="B88" s="324"/>
      <c r="C88" s="324"/>
      <c r="D88" s="324"/>
      <c r="E88" s="324"/>
      <c r="F88" s="330"/>
      <c r="G88" s="346"/>
      <c r="H88" s="317"/>
    </row>
    <row r="89" spans="1:10" ht="19.899999999999999" customHeight="1">
      <c r="A89" s="974" t="s">
        <v>282</v>
      </c>
      <c r="B89" s="324"/>
      <c r="C89" s="324"/>
      <c r="D89" s="324"/>
      <c r="E89" s="324"/>
      <c r="F89" s="330" t="s">
        <v>77</v>
      </c>
      <c r="G89" s="945">
        <v>0</v>
      </c>
      <c r="H89" s="317"/>
    </row>
    <row r="90" spans="1:10" ht="19.899999999999999" customHeight="1">
      <c r="A90" s="975" t="s">
        <v>283</v>
      </c>
      <c r="B90" s="327"/>
      <c r="C90" s="327"/>
      <c r="D90" s="327"/>
      <c r="E90" s="327"/>
      <c r="F90" s="328">
        <v>43518</v>
      </c>
      <c r="G90" s="1055">
        <v>0</v>
      </c>
      <c r="H90" s="317"/>
      <c r="J90" s="348"/>
    </row>
    <row r="91" spans="1:10" ht="19.899999999999999" customHeight="1">
      <c r="A91" s="975" t="s">
        <v>284</v>
      </c>
      <c r="B91" s="327"/>
      <c r="C91" s="327"/>
      <c r="D91" s="327"/>
      <c r="E91" s="327"/>
      <c r="F91" s="328">
        <v>43519</v>
      </c>
      <c r="G91" s="1055">
        <v>0</v>
      </c>
      <c r="H91" s="317"/>
    </row>
    <row r="92" spans="1:10" ht="19.899999999999999" customHeight="1">
      <c r="A92" s="974" t="s">
        <v>285</v>
      </c>
      <c r="B92" s="324"/>
      <c r="C92" s="324"/>
      <c r="D92" s="324"/>
      <c r="E92" s="324"/>
      <c r="F92" s="330" t="s">
        <v>78</v>
      </c>
      <c r="G92" s="852">
        <v>195000</v>
      </c>
      <c r="H92" s="317"/>
    </row>
    <row r="93" spans="1:10" ht="19.899999999999999" customHeight="1">
      <c r="A93" s="993"/>
      <c r="B93" s="994"/>
      <c r="C93" s="994"/>
      <c r="D93" s="994"/>
      <c r="E93" s="994"/>
      <c r="F93" s="995"/>
      <c r="G93" s="996"/>
      <c r="H93" s="317"/>
    </row>
    <row r="94" spans="1:10" ht="19.899999999999999" customHeight="1">
      <c r="A94" s="976" t="s">
        <v>239</v>
      </c>
      <c r="B94" s="324"/>
      <c r="C94" s="324"/>
      <c r="D94" s="324"/>
      <c r="E94" s="324"/>
      <c r="F94" s="349"/>
      <c r="G94" s="997">
        <f>SUM(G89:G92)</f>
        <v>195000</v>
      </c>
      <c r="H94" s="317"/>
    </row>
    <row r="95" spans="1:10" ht="19.899999999999999" customHeight="1">
      <c r="A95" s="974"/>
      <c r="B95" s="324"/>
      <c r="C95" s="324"/>
      <c r="D95" s="324"/>
      <c r="E95" s="324"/>
      <c r="F95" s="330"/>
      <c r="G95" s="350"/>
      <c r="H95" s="317"/>
    </row>
    <row r="96" spans="1:10" ht="19.899999999999999" customHeight="1">
      <c r="A96" s="1145" t="s">
        <v>79</v>
      </c>
      <c r="B96" s="1146"/>
      <c r="C96" s="1146"/>
      <c r="D96" s="1146"/>
      <c r="E96" s="1146"/>
      <c r="F96" s="1147"/>
      <c r="G96" s="1049"/>
      <c r="H96" s="317"/>
    </row>
    <row r="97" spans="1:8" ht="19.899999999999999" customHeight="1">
      <c r="A97" s="974"/>
      <c r="B97" s="324"/>
      <c r="C97" s="324"/>
      <c r="D97" s="324"/>
      <c r="E97" s="324"/>
      <c r="F97" s="330"/>
      <c r="G97" s="350"/>
      <c r="H97" s="317"/>
    </row>
    <row r="98" spans="1:8" ht="19.899999999999999" customHeight="1">
      <c r="A98" s="974" t="s">
        <v>286</v>
      </c>
      <c r="B98" s="324"/>
      <c r="C98" s="324"/>
      <c r="D98" s="324"/>
      <c r="E98" s="324"/>
      <c r="F98" s="330" t="s">
        <v>80</v>
      </c>
      <c r="G98" s="855">
        <v>75000</v>
      </c>
      <c r="H98" s="317"/>
    </row>
    <row r="99" spans="1:8" ht="19.899999999999999" customHeight="1">
      <c r="A99" s="974" t="s">
        <v>289</v>
      </c>
      <c r="B99" s="324"/>
      <c r="C99" s="324"/>
      <c r="D99" s="324"/>
      <c r="E99" s="324"/>
      <c r="F99" s="330" t="s">
        <v>81</v>
      </c>
      <c r="G99" s="853">
        <v>0</v>
      </c>
      <c r="H99" s="317"/>
    </row>
    <row r="100" spans="1:8" ht="19.899999999999999" customHeight="1">
      <c r="A100" s="975" t="s">
        <v>288</v>
      </c>
      <c r="B100" s="327"/>
      <c r="C100" s="327"/>
      <c r="D100" s="327"/>
      <c r="E100" s="327"/>
      <c r="F100" s="351">
        <v>44400</v>
      </c>
      <c r="G100" s="854">
        <v>125000</v>
      </c>
      <c r="H100" s="317"/>
    </row>
    <row r="101" spans="1:8" ht="19.899999999999999" customHeight="1">
      <c r="A101" s="974" t="s">
        <v>287</v>
      </c>
      <c r="B101" s="324"/>
      <c r="C101" s="324"/>
      <c r="D101" s="324"/>
      <c r="E101" s="324"/>
      <c r="F101" s="330" t="s">
        <v>82</v>
      </c>
      <c r="G101" s="853">
        <v>0</v>
      </c>
      <c r="H101" s="317"/>
    </row>
    <row r="102" spans="1:8" ht="19.899999999999999" customHeight="1">
      <c r="A102" s="974"/>
      <c r="B102" s="324"/>
      <c r="C102" s="324"/>
      <c r="D102" s="324"/>
      <c r="E102" s="324"/>
      <c r="F102" s="330"/>
      <c r="G102" s="998"/>
      <c r="H102" s="317"/>
    </row>
    <row r="103" spans="1:8" ht="19.899999999999999" customHeight="1">
      <c r="A103" s="976" t="s">
        <v>240</v>
      </c>
      <c r="B103" s="324"/>
      <c r="C103" s="324"/>
      <c r="D103" s="324"/>
      <c r="E103" s="324"/>
      <c r="F103" s="330"/>
      <c r="G103" s="997">
        <f>SUM(G98:G101)</f>
        <v>200000</v>
      </c>
      <c r="H103" s="317"/>
    </row>
    <row r="104" spans="1:8" ht="19.899999999999999" customHeight="1">
      <c r="A104" s="974"/>
      <c r="B104" s="324"/>
      <c r="C104" s="324"/>
      <c r="D104" s="324"/>
      <c r="E104" s="324"/>
      <c r="F104" s="330"/>
      <c r="G104" s="350"/>
      <c r="H104" s="317"/>
    </row>
    <row r="105" spans="1:8" ht="19.899999999999999" customHeight="1">
      <c r="A105" s="1142" t="s">
        <v>83</v>
      </c>
      <c r="B105" s="1143"/>
      <c r="C105" s="1143"/>
      <c r="D105" s="1143"/>
      <c r="E105" s="1143"/>
      <c r="F105" s="1144"/>
      <c r="G105" s="999"/>
      <c r="H105" s="317"/>
    </row>
    <row r="106" spans="1:8" ht="19.899999999999999" customHeight="1">
      <c r="A106" s="974"/>
      <c r="B106" s="324"/>
      <c r="C106" s="324"/>
      <c r="D106" s="324"/>
      <c r="E106" s="324"/>
      <c r="F106" s="330"/>
      <c r="G106" s="350"/>
      <c r="H106" s="317"/>
    </row>
    <row r="107" spans="1:8" ht="19.899999999999999" customHeight="1">
      <c r="A107" s="974" t="s">
        <v>290</v>
      </c>
      <c r="B107" s="324"/>
      <c r="C107" s="324"/>
      <c r="D107" s="324"/>
      <c r="E107" s="324"/>
      <c r="F107" s="330" t="s">
        <v>84</v>
      </c>
      <c r="G107" s="855">
        <v>75000</v>
      </c>
      <c r="H107" s="317"/>
    </row>
    <row r="108" spans="1:8" ht="19.899999999999999" customHeight="1">
      <c r="A108" s="974" t="s">
        <v>291</v>
      </c>
      <c r="B108" s="324"/>
      <c r="C108" s="324"/>
      <c r="D108" s="324"/>
      <c r="E108" s="324"/>
      <c r="F108" s="330" t="s">
        <v>85</v>
      </c>
      <c r="G108" s="946">
        <v>230000</v>
      </c>
      <c r="H108" s="317"/>
    </row>
    <row r="109" spans="1:8" ht="19.899999999999999" customHeight="1">
      <c r="A109" s="974" t="s">
        <v>292</v>
      </c>
      <c r="B109" s="324"/>
      <c r="C109" s="324"/>
      <c r="D109" s="324"/>
      <c r="E109" s="324"/>
      <c r="F109" s="330" t="s">
        <v>86</v>
      </c>
      <c r="G109" s="946">
        <v>365000</v>
      </c>
      <c r="H109" s="317"/>
    </row>
    <row r="110" spans="1:8" ht="19.899999999999999" customHeight="1">
      <c r="A110" s="974" t="s">
        <v>293</v>
      </c>
      <c r="B110" s="324"/>
      <c r="C110" s="324"/>
      <c r="D110" s="324"/>
      <c r="E110" s="324"/>
      <c r="F110" s="330" t="s">
        <v>87</v>
      </c>
      <c r="G110" s="946">
        <v>0</v>
      </c>
      <c r="H110" s="317"/>
    </row>
    <row r="111" spans="1:8" ht="19.899999999999999" customHeight="1">
      <c r="A111" s="974" t="s">
        <v>294</v>
      </c>
      <c r="B111" s="324"/>
      <c r="C111" s="324"/>
      <c r="D111" s="324"/>
      <c r="E111" s="324"/>
      <c r="F111" s="330" t="s">
        <v>88</v>
      </c>
      <c r="G111" s="946">
        <v>0</v>
      </c>
      <c r="H111" s="317"/>
    </row>
    <row r="112" spans="1:8" ht="19.899999999999999" customHeight="1">
      <c r="A112" s="974"/>
      <c r="B112" s="324"/>
      <c r="C112" s="324"/>
      <c r="D112" s="324"/>
      <c r="E112" s="324"/>
      <c r="F112" s="330"/>
      <c r="G112" s="1000"/>
      <c r="H112" s="317"/>
    </row>
    <row r="113" spans="1:8" ht="19.899999999999999" customHeight="1">
      <c r="A113" s="1001" t="s">
        <v>241</v>
      </c>
      <c r="B113" s="1002"/>
      <c r="C113" s="1002"/>
      <c r="D113" s="1002"/>
      <c r="E113" s="1002"/>
      <c r="F113" s="1003"/>
      <c r="G113" s="997">
        <f>SUM(G107:G111)</f>
        <v>670000</v>
      </c>
      <c r="H113" s="317"/>
    </row>
    <row r="114" spans="1:8" ht="19.899999999999999" customHeight="1">
      <c r="A114" s="974"/>
      <c r="B114" s="324"/>
      <c r="C114" s="324"/>
      <c r="D114" s="324"/>
      <c r="E114" s="324"/>
      <c r="F114" s="1004"/>
      <c r="G114" s="1005"/>
      <c r="H114" s="317"/>
    </row>
    <row r="115" spans="1:8" ht="19.899999999999999" customHeight="1">
      <c r="A115" s="1006" t="s">
        <v>89</v>
      </c>
      <c r="B115" s="1007"/>
      <c r="C115" s="1007"/>
      <c r="D115" s="1007"/>
      <c r="E115" s="1007"/>
      <c r="F115" s="1008" t="s">
        <v>90</v>
      </c>
      <c r="G115" s="1009">
        <v>0</v>
      </c>
      <c r="H115" s="317"/>
    </row>
    <row r="116" spans="1:8" ht="19.899999999999999" customHeight="1">
      <c r="A116" s="1010"/>
      <c r="B116" s="317"/>
      <c r="C116" s="317"/>
      <c r="D116" s="317"/>
      <c r="E116" s="317"/>
      <c r="F116" s="352"/>
      <c r="G116" s="353"/>
      <c r="H116" s="317"/>
    </row>
    <row r="117" spans="1:8" ht="19.899999999999999" customHeight="1">
      <c r="A117" s="976" t="s">
        <v>242</v>
      </c>
      <c r="B117" s="317"/>
      <c r="C117" s="324"/>
      <c r="D117" s="324"/>
      <c r="E117" s="317"/>
      <c r="F117" s="352"/>
      <c r="G117" s="997">
        <f>G115</f>
        <v>0</v>
      </c>
      <c r="H117" s="317"/>
    </row>
    <row r="118" spans="1:8" ht="19.899999999999999" customHeight="1">
      <c r="A118" s="1010"/>
      <c r="B118" s="317"/>
      <c r="C118" s="317"/>
      <c r="D118" s="317"/>
      <c r="E118" s="317"/>
      <c r="F118" s="352"/>
      <c r="G118" s="350"/>
      <c r="H118" s="317"/>
    </row>
    <row r="119" spans="1:8" ht="19.899999999999999" customHeight="1">
      <c r="A119" s="1145" t="s">
        <v>91</v>
      </c>
      <c r="B119" s="1146"/>
      <c r="C119" s="1146"/>
      <c r="D119" s="1146"/>
      <c r="E119" s="1146"/>
      <c r="F119" s="1147"/>
      <c r="G119" s="1049"/>
      <c r="H119" s="317"/>
    </row>
    <row r="120" spans="1:8" ht="19.899999999999999" customHeight="1">
      <c r="A120" s="974"/>
      <c r="B120" s="324"/>
      <c r="C120" s="324"/>
      <c r="D120" s="324"/>
      <c r="E120" s="324"/>
      <c r="F120" s="330"/>
      <c r="G120" s="350"/>
      <c r="H120" s="317"/>
    </row>
    <row r="121" spans="1:8" ht="19.899999999999999" customHeight="1">
      <c r="A121" s="974" t="s">
        <v>295</v>
      </c>
      <c r="B121" s="324"/>
      <c r="C121" s="324"/>
      <c r="D121" s="324"/>
      <c r="E121" s="324"/>
      <c r="F121" s="330" t="s">
        <v>92</v>
      </c>
      <c r="G121" s="945">
        <v>90000</v>
      </c>
      <c r="H121" s="317"/>
    </row>
    <row r="122" spans="1:8" ht="19.899999999999999" customHeight="1">
      <c r="A122" s="974" t="s">
        <v>296</v>
      </c>
      <c r="B122" s="324"/>
      <c r="C122" s="324"/>
      <c r="D122" s="324"/>
      <c r="E122" s="324"/>
      <c r="F122" s="330" t="s">
        <v>93</v>
      </c>
      <c r="G122" s="946">
        <v>0</v>
      </c>
      <c r="H122" s="317"/>
    </row>
    <row r="123" spans="1:8" ht="19.899999999999999" customHeight="1">
      <c r="A123" s="974" t="s">
        <v>297</v>
      </c>
      <c r="B123" s="324"/>
      <c r="C123" s="324"/>
      <c r="D123" s="324"/>
      <c r="E123" s="324"/>
      <c r="F123" s="330" t="s">
        <v>94</v>
      </c>
      <c r="G123" s="946">
        <v>0</v>
      </c>
      <c r="H123" s="317"/>
    </row>
    <row r="124" spans="1:8" ht="19.899999999999999" customHeight="1">
      <c r="A124" s="974" t="s">
        <v>298</v>
      </c>
      <c r="B124" s="324"/>
      <c r="C124" s="324"/>
      <c r="D124" s="324"/>
      <c r="E124" s="324"/>
      <c r="F124" s="330" t="s">
        <v>95</v>
      </c>
      <c r="G124" s="946">
        <v>100000</v>
      </c>
      <c r="H124" s="317"/>
    </row>
    <row r="125" spans="1:8" ht="19.899999999999999" customHeight="1">
      <c r="A125" s="974"/>
      <c r="B125" s="324"/>
      <c r="C125" s="324"/>
      <c r="D125" s="324"/>
      <c r="E125" s="324"/>
      <c r="F125" s="330"/>
      <c r="G125" s="1000"/>
      <c r="H125" s="317"/>
    </row>
    <row r="126" spans="1:8" ht="19.899999999999999" customHeight="1">
      <c r="A126" s="976" t="s">
        <v>243</v>
      </c>
      <c r="B126" s="324"/>
      <c r="C126" s="324"/>
      <c r="D126" s="324"/>
      <c r="E126" s="324"/>
      <c r="F126" s="330"/>
      <c r="G126" s="997">
        <f>SUM(G121:G124)</f>
        <v>190000</v>
      </c>
      <c r="H126" s="317"/>
    </row>
    <row r="127" spans="1:8" ht="19.899999999999999" customHeight="1">
      <c r="A127" s="974"/>
      <c r="B127" s="324"/>
      <c r="C127" s="324"/>
      <c r="D127" s="324"/>
      <c r="E127" s="324"/>
      <c r="F127" s="330"/>
      <c r="G127" s="350"/>
      <c r="H127" s="317"/>
    </row>
    <row r="128" spans="1:8" ht="19.899999999999999" customHeight="1">
      <c r="A128" s="1148" t="s">
        <v>96</v>
      </c>
      <c r="B128" s="1149"/>
      <c r="C128" s="1149"/>
      <c r="D128" s="1149"/>
      <c r="E128" s="1149"/>
      <c r="F128" s="1150"/>
      <c r="G128" s="1011"/>
      <c r="H128" s="317"/>
    </row>
    <row r="129" spans="1:8" ht="19.899999999999999" customHeight="1">
      <c r="A129" s="974"/>
      <c r="B129" s="324"/>
      <c r="C129" s="324"/>
      <c r="D129" s="324"/>
      <c r="E129" s="324"/>
      <c r="F129" s="330"/>
      <c r="G129" s="350"/>
      <c r="H129" s="317"/>
    </row>
    <row r="130" spans="1:8" ht="19.899999999999999" customHeight="1">
      <c r="A130" s="974" t="s">
        <v>438</v>
      </c>
      <c r="B130" s="324"/>
      <c r="C130" s="324"/>
      <c r="D130" s="1012"/>
      <c r="E130" s="1013"/>
      <c r="F130" s="347" t="s">
        <v>97</v>
      </c>
      <c r="G130" s="855">
        <v>0</v>
      </c>
      <c r="H130" s="317"/>
    </row>
    <row r="131" spans="1:8" ht="19.899999999999999" customHeight="1">
      <c r="A131" s="974" t="s">
        <v>445</v>
      </c>
      <c r="B131" s="324"/>
      <c r="C131" s="324"/>
      <c r="D131" s="1012"/>
      <c r="E131" s="1013"/>
      <c r="F131" s="347" t="s">
        <v>98</v>
      </c>
      <c r="G131" s="853">
        <v>0</v>
      </c>
      <c r="H131" s="317"/>
    </row>
    <row r="132" spans="1:8" ht="19.899999999999999" customHeight="1">
      <c r="A132" s="975" t="s">
        <v>446</v>
      </c>
      <c r="B132" s="327"/>
      <c r="C132" s="327"/>
      <c r="D132" s="1014"/>
      <c r="E132" s="342"/>
      <c r="F132" s="354">
        <v>49230</v>
      </c>
      <c r="G132" s="947">
        <v>95000</v>
      </c>
      <c r="H132" s="317"/>
    </row>
    <row r="133" spans="1:8" ht="19.899999999999999" customHeight="1">
      <c r="A133" s="975" t="s">
        <v>447</v>
      </c>
      <c r="B133" s="327"/>
      <c r="C133" s="327"/>
      <c r="D133" s="1014"/>
      <c r="E133" s="342"/>
      <c r="F133" s="354">
        <v>49240</v>
      </c>
      <c r="G133" s="853">
        <v>0</v>
      </c>
      <c r="H133" s="317"/>
    </row>
    <row r="134" spans="1:8" ht="19.899999999999999" customHeight="1">
      <c r="A134" s="974" t="s">
        <v>299</v>
      </c>
      <c r="B134" s="324"/>
      <c r="C134" s="324"/>
      <c r="D134" s="324"/>
      <c r="E134" s="324"/>
      <c r="F134" s="330" t="s">
        <v>99</v>
      </c>
      <c r="G134" s="853">
        <v>0</v>
      </c>
      <c r="H134" s="317"/>
    </row>
    <row r="135" spans="1:8" ht="19.899999999999999" customHeight="1">
      <c r="A135" s="974" t="s">
        <v>300</v>
      </c>
      <c r="B135" s="324"/>
      <c r="C135" s="324"/>
      <c r="D135" s="324"/>
      <c r="E135" s="324"/>
      <c r="F135" s="333">
        <v>49520</v>
      </c>
      <c r="G135" s="853">
        <v>0</v>
      </c>
      <c r="H135" s="317"/>
    </row>
    <row r="136" spans="1:8" ht="19.899999999999999" customHeight="1">
      <c r="A136" s="974" t="s">
        <v>301</v>
      </c>
      <c r="B136" s="324"/>
      <c r="C136" s="324"/>
      <c r="D136" s="324"/>
      <c r="E136" s="324"/>
      <c r="F136" s="330" t="s">
        <v>100</v>
      </c>
      <c r="G136" s="853">
        <v>0</v>
      </c>
      <c r="H136" s="317"/>
    </row>
    <row r="137" spans="1:8" ht="19.899999999999999" customHeight="1">
      <c r="A137" s="974" t="s">
        <v>302</v>
      </c>
      <c r="B137" s="324"/>
      <c r="C137" s="324"/>
      <c r="D137" s="324"/>
      <c r="E137" s="324"/>
      <c r="F137" s="330" t="s">
        <v>101</v>
      </c>
      <c r="G137" s="853">
        <v>0</v>
      </c>
      <c r="H137" s="317"/>
    </row>
    <row r="138" spans="1:8" ht="19.899999999999999" customHeight="1">
      <c r="A138" s="974"/>
      <c r="B138" s="324"/>
      <c r="C138" s="324"/>
      <c r="D138" s="324"/>
      <c r="E138" s="324"/>
      <c r="F138" s="330"/>
      <c r="G138" s="1015"/>
      <c r="H138" s="317"/>
    </row>
    <row r="139" spans="1:8" ht="19.899999999999999" customHeight="1">
      <c r="A139" s="976" t="s">
        <v>244</v>
      </c>
      <c r="B139" s="324"/>
      <c r="C139" s="324"/>
      <c r="D139" s="324"/>
      <c r="E139" s="324"/>
      <c r="F139" s="330"/>
      <c r="G139" s="997">
        <f>SUM(G130:G137)</f>
        <v>95000</v>
      </c>
      <c r="H139" s="317"/>
    </row>
    <row r="140" spans="1:8" ht="19.899999999999999" customHeight="1">
      <c r="A140" s="974"/>
      <c r="B140" s="324"/>
      <c r="C140" s="324"/>
      <c r="D140" s="324"/>
      <c r="E140" s="324"/>
      <c r="F140" s="330"/>
      <c r="G140" s="350"/>
      <c r="H140" s="317"/>
    </row>
    <row r="141" spans="1:8" ht="19.899999999999999" customHeight="1" thickBot="1">
      <c r="A141" s="1059" t="s">
        <v>102</v>
      </c>
      <c r="B141" s="1060"/>
      <c r="C141" s="1060"/>
      <c r="D141" s="1060"/>
      <c r="E141" s="1060"/>
      <c r="F141" s="1061"/>
      <c r="G141" s="1063">
        <f>G63+G71+G85+G94+G103+G113+G117+G126+G139</f>
        <v>38869262</v>
      </c>
      <c r="H141" s="317"/>
    </row>
    <row r="142" spans="1:8" ht="19.899999999999999" customHeight="1" thickTop="1">
      <c r="A142" s="983"/>
      <c r="B142" s="984"/>
      <c r="C142" s="984"/>
      <c r="D142" s="984"/>
      <c r="E142" s="984"/>
      <c r="F142" s="1016"/>
      <c r="G142" s="1056"/>
      <c r="H142" s="317"/>
    </row>
    <row r="143" spans="1:8" ht="19.899999999999999" customHeight="1">
      <c r="A143" s="1148" t="s">
        <v>103</v>
      </c>
      <c r="B143" s="1149"/>
      <c r="C143" s="1149"/>
      <c r="D143" s="1149"/>
      <c r="E143" s="1149"/>
      <c r="F143" s="1150"/>
      <c r="G143" s="1017"/>
      <c r="H143" s="317"/>
    </row>
    <row r="144" spans="1:8" ht="19.899999999999999" customHeight="1">
      <c r="A144" s="974"/>
      <c r="B144" s="324"/>
      <c r="C144" s="324"/>
      <c r="D144" s="324"/>
      <c r="E144" s="324"/>
      <c r="F144" s="330"/>
      <c r="G144" s="355"/>
      <c r="H144" s="317"/>
    </row>
    <row r="145" spans="1:8" ht="19.899999999999999" customHeight="1">
      <c r="A145" s="974" t="s">
        <v>303</v>
      </c>
      <c r="B145" s="324"/>
      <c r="C145" s="324"/>
      <c r="D145" s="324"/>
      <c r="E145" s="324"/>
      <c r="F145" s="330" t="s">
        <v>104</v>
      </c>
      <c r="G145" s="856">
        <v>1083639</v>
      </c>
      <c r="H145" s="317"/>
    </row>
    <row r="146" spans="1:8" ht="19.899999999999999" customHeight="1">
      <c r="A146" s="974" t="s">
        <v>304</v>
      </c>
      <c r="B146" s="317"/>
      <c r="C146" s="317"/>
      <c r="D146" s="317"/>
      <c r="E146" s="317"/>
      <c r="F146" s="330" t="s">
        <v>105</v>
      </c>
      <c r="G146" s="857">
        <v>871782</v>
      </c>
      <c r="H146" s="317"/>
    </row>
    <row r="147" spans="1:8" ht="19.899999999999999" customHeight="1">
      <c r="A147" s="974" t="s">
        <v>306</v>
      </c>
      <c r="B147" s="317"/>
      <c r="C147" s="317"/>
      <c r="D147" s="317"/>
      <c r="E147" s="317"/>
      <c r="F147" s="330" t="s">
        <v>106</v>
      </c>
      <c r="G147" s="857">
        <v>945890</v>
      </c>
      <c r="H147" s="317"/>
    </row>
    <row r="148" spans="1:8" ht="19.899999999999999" customHeight="1">
      <c r="A148" s="974" t="s">
        <v>305</v>
      </c>
      <c r="B148" s="317"/>
      <c r="C148" s="317"/>
      <c r="D148" s="317"/>
      <c r="E148" s="317"/>
      <c r="F148" s="330" t="s">
        <v>107</v>
      </c>
      <c r="G148" s="857">
        <v>0</v>
      </c>
      <c r="H148" s="317"/>
    </row>
    <row r="149" spans="1:8" ht="19.899999999999999" customHeight="1">
      <c r="A149" s="974" t="s">
        <v>307</v>
      </c>
      <c r="B149" s="317"/>
      <c r="C149" s="317"/>
      <c r="D149" s="317"/>
      <c r="E149" s="317"/>
      <c r="F149" s="330" t="s">
        <v>108</v>
      </c>
      <c r="G149" s="857">
        <v>0</v>
      </c>
      <c r="H149" s="317"/>
    </row>
    <row r="150" spans="1:8" ht="19.899999999999999" customHeight="1">
      <c r="A150" s="974" t="s">
        <v>308</v>
      </c>
      <c r="B150" s="324"/>
      <c r="C150" s="324"/>
      <c r="D150" s="324"/>
      <c r="E150" s="324"/>
      <c r="F150" s="330" t="s">
        <v>109</v>
      </c>
      <c r="G150" s="857">
        <v>7350000</v>
      </c>
      <c r="H150" s="317"/>
    </row>
    <row r="151" spans="1:8" ht="19.899999999999999" customHeight="1">
      <c r="A151" s="974" t="s">
        <v>408</v>
      </c>
      <c r="B151" s="324"/>
      <c r="C151" s="324"/>
      <c r="D151" s="324"/>
      <c r="E151" s="324"/>
      <c r="F151" s="330" t="s">
        <v>110</v>
      </c>
      <c r="G151" s="857">
        <v>1400026</v>
      </c>
      <c r="H151" s="317"/>
    </row>
    <row r="152" spans="1:8" ht="19.899999999999999" customHeight="1">
      <c r="A152" s="974" t="s">
        <v>309</v>
      </c>
      <c r="B152" s="324"/>
      <c r="C152" s="324"/>
      <c r="D152" s="324"/>
      <c r="E152" s="324"/>
      <c r="F152" s="330" t="s">
        <v>111</v>
      </c>
      <c r="G152" s="857">
        <v>0</v>
      </c>
      <c r="H152" s="317"/>
    </row>
    <row r="153" spans="1:8" ht="19.899999999999999" customHeight="1">
      <c r="A153" s="974" t="s">
        <v>310</v>
      </c>
      <c r="B153" s="324"/>
      <c r="C153" s="324"/>
      <c r="D153" s="324"/>
      <c r="E153" s="324"/>
      <c r="F153" s="330" t="s">
        <v>112</v>
      </c>
      <c r="G153" s="857">
        <v>0</v>
      </c>
      <c r="H153" s="317"/>
    </row>
    <row r="154" spans="1:8" ht="19.899999999999999" customHeight="1">
      <c r="A154" s="974" t="s">
        <v>311</v>
      </c>
      <c r="B154" s="324"/>
      <c r="C154" s="324"/>
      <c r="D154" s="324"/>
      <c r="E154" s="324"/>
      <c r="F154" s="330" t="s">
        <v>113</v>
      </c>
      <c r="G154" s="857">
        <v>0</v>
      </c>
      <c r="H154" s="317"/>
    </row>
    <row r="155" spans="1:8" ht="19.899999999999999" customHeight="1">
      <c r="A155" s="974" t="s">
        <v>399</v>
      </c>
      <c r="B155" s="324"/>
      <c r="C155" s="324"/>
      <c r="D155" s="324"/>
      <c r="E155" s="324"/>
      <c r="F155" s="333">
        <v>52500</v>
      </c>
      <c r="G155" s="857">
        <v>0</v>
      </c>
      <c r="H155" s="317"/>
    </row>
    <row r="156" spans="1:8" ht="19.899999999999999" customHeight="1">
      <c r="A156" s="974" t="s">
        <v>393</v>
      </c>
      <c r="B156" s="324"/>
      <c r="C156" s="324"/>
      <c r="D156" s="324"/>
      <c r="E156" s="324"/>
      <c r="F156" s="330" t="s">
        <v>114</v>
      </c>
      <c r="G156" s="857">
        <v>0</v>
      </c>
      <c r="H156" s="317"/>
    </row>
    <row r="157" spans="1:8" ht="19.899999999999999" customHeight="1">
      <c r="A157" s="974" t="s">
        <v>312</v>
      </c>
      <c r="B157" s="324"/>
      <c r="C157" s="324"/>
      <c r="D157" s="324"/>
      <c r="E157" s="324"/>
      <c r="F157" s="330" t="s">
        <v>115</v>
      </c>
      <c r="G157" s="857">
        <v>0</v>
      </c>
      <c r="H157" s="317"/>
    </row>
    <row r="158" spans="1:8" ht="19.899999999999999" customHeight="1">
      <c r="A158" s="974" t="s">
        <v>313</v>
      </c>
      <c r="B158" s="324"/>
      <c r="C158" s="324"/>
      <c r="D158" s="324"/>
      <c r="E158" s="324"/>
      <c r="F158" s="330" t="s">
        <v>116</v>
      </c>
      <c r="G158" s="857">
        <v>0</v>
      </c>
      <c r="H158" s="317"/>
    </row>
    <row r="159" spans="1:8" ht="19.899999999999999" customHeight="1">
      <c r="A159" s="974" t="s">
        <v>394</v>
      </c>
      <c r="B159" s="324"/>
      <c r="C159" s="324"/>
      <c r="D159" s="324"/>
      <c r="E159" s="324"/>
      <c r="F159" s="330" t="s">
        <v>117</v>
      </c>
      <c r="G159" s="857">
        <v>0</v>
      </c>
      <c r="H159" s="317"/>
    </row>
    <row r="160" spans="1:8" ht="19.899999999999999" customHeight="1">
      <c r="A160" s="974" t="s">
        <v>314</v>
      </c>
      <c r="B160" s="324"/>
      <c r="C160" s="324"/>
      <c r="D160" s="324"/>
      <c r="E160" s="324"/>
      <c r="F160" s="330" t="s">
        <v>118</v>
      </c>
      <c r="G160" s="857">
        <v>3650168</v>
      </c>
      <c r="H160" s="317"/>
    </row>
    <row r="161" spans="1:8" ht="19.899999999999999" customHeight="1">
      <c r="A161" s="974" t="s">
        <v>409</v>
      </c>
      <c r="B161" s="324"/>
      <c r="C161" s="324"/>
      <c r="D161" s="324"/>
      <c r="E161" s="324"/>
      <c r="F161" s="330" t="s">
        <v>119</v>
      </c>
      <c r="G161" s="857">
        <v>0</v>
      </c>
      <c r="H161" s="317"/>
    </row>
    <row r="162" spans="1:8" ht="19.899999999999999" customHeight="1">
      <c r="A162" s="974" t="s">
        <v>315</v>
      </c>
      <c r="B162" s="324"/>
      <c r="C162" s="324"/>
      <c r="D162" s="324"/>
      <c r="E162" s="324"/>
      <c r="F162" s="330" t="s">
        <v>120</v>
      </c>
      <c r="G162" s="857">
        <v>0</v>
      </c>
      <c r="H162" s="317"/>
    </row>
    <row r="163" spans="1:8" ht="19.899999999999999" customHeight="1">
      <c r="A163" s="974" t="s">
        <v>401</v>
      </c>
      <c r="B163" s="324"/>
      <c r="C163" s="324"/>
      <c r="D163" s="324"/>
      <c r="E163" s="324"/>
      <c r="F163" s="330" t="s">
        <v>121</v>
      </c>
      <c r="G163" s="857">
        <v>484853</v>
      </c>
      <c r="H163" s="317"/>
    </row>
    <row r="164" spans="1:8" ht="19.899999999999999" customHeight="1">
      <c r="A164" s="974" t="s">
        <v>316</v>
      </c>
      <c r="B164" s="324"/>
      <c r="C164" s="324"/>
      <c r="D164" s="324"/>
      <c r="E164" s="324"/>
      <c r="F164" s="330" t="s">
        <v>122</v>
      </c>
      <c r="G164" s="857">
        <v>100000</v>
      </c>
      <c r="H164" s="317"/>
    </row>
    <row r="165" spans="1:8" ht="19.899999999999999" customHeight="1">
      <c r="A165" s="974" t="s">
        <v>317</v>
      </c>
      <c r="B165" s="324"/>
      <c r="C165" s="324"/>
      <c r="D165" s="324"/>
      <c r="E165" s="324"/>
      <c r="F165" s="330" t="s">
        <v>123</v>
      </c>
      <c r="G165" s="857">
        <v>3674493</v>
      </c>
      <c r="H165" s="317"/>
    </row>
    <row r="166" spans="1:8" ht="19.899999999999999" customHeight="1">
      <c r="A166" s="974" t="s">
        <v>318</v>
      </c>
      <c r="B166" s="324"/>
      <c r="C166" s="324"/>
      <c r="D166" s="324"/>
      <c r="E166" s="324"/>
      <c r="F166" s="330" t="s">
        <v>124</v>
      </c>
      <c r="G166" s="857">
        <v>0</v>
      </c>
      <c r="H166" s="317"/>
    </row>
    <row r="167" spans="1:8" ht="19.899999999999999" customHeight="1">
      <c r="A167" s="974" t="s">
        <v>375</v>
      </c>
      <c r="B167" s="324"/>
      <c r="C167" s="324"/>
      <c r="D167" s="324"/>
      <c r="E167" s="324"/>
      <c r="F167" s="330" t="s">
        <v>125</v>
      </c>
      <c r="G167" s="857">
        <v>0</v>
      </c>
      <c r="H167" s="317"/>
    </row>
    <row r="168" spans="1:8" ht="19.899999999999999" customHeight="1">
      <c r="A168" s="974" t="s">
        <v>410</v>
      </c>
      <c r="B168" s="324"/>
      <c r="C168" s="324"/>
      <c r="D168" s="324"/>
      <c r="E168" s="324"/>
      <c r="F168" s="330" t="s">
        <v>126</v>
      </c>
      <c r="G168" s="857">
        <v>0</v>
      </c>
      <c r="H168" s="317"/>
    </row>
    <row r="169" spans="1:8" ht="19.899999999999999" customHeight="1">
      <c r="A169" s="974" t="s">
        <v>395</v>
      </c>
      <c r="B169" s="324"/>
      <c r="C169" s="324"/>
      <c r="D169" s="324"/>
      <c r="E169" s="324"/>
      <c r="F169" s="330" t="s">
        <v>127</v>
      </c>
      <c r="G169" s="857">
        <v>0</v>
      </c>
      <c r="H169" s="317"/>
    </row>
    <row r="170" spans="1:8" ht="19.899999999999999" customHeight="1">
      <c r="A170" s="974" t="s">
        <v>396</v>
      </c>
      <c r="B170" s="324"/>
      <c r="C170" s="324"/>
      <c r="D170" s="324"/>
      <c r="E170" s="324"/>
      <c r="F170" s="333">
        <v>56001</v>
      </c>
      <c r="G170" s="857">
        <v>2260000</v>
      </c>
      <c r="H170" s="317"/>
    </row>
    <row r="171" spans="1:8" ht="19.899999999999999" customHeight="1">
      <c r="A171" s="974" t="s">
        <v>397</v>
      </c>
      <c r="B171" s="324"/>
      <c r="C171" s="324"/>
      <c r="D171" s="324"/>
      <c r="E171" s="324"/>
      <c r="F171" s="333">
        <v>56002</v>
      </c>
      <c r="G171" s="857">
        <v>0</v>
      </c>
      <c r="H171" s="317"/>
    </row>
    <row r="172" spans="1:8" ht="19.899999999999999" customHeight="1">
      <c r="A172" s="974" t="s">
        <v>398</v>
      </c>
      <c r="B172" s="324"/>
      <c r="C172" s="324"/>
      <c r="D172" s="324"/>
      <c r="E172" s="324"/>
      <c r="F172" s="333">
        <v>56003</v>
      </c>
      <c r="G172" s="857">
        <v>0</v>
      </c>
      <c r="H172" s="317"/>
    </row>
    <row r="173" spans="1:8" ht="19.899999999999999" customHeight="1">
      <c r="A173" s="974" t="s">
        <v>459</v>
      </c>
      <c r="B173" s="324"/>
      <c r="C173" s="324"/>
      <c r="D173" s="324"/>
      <c r="E173" s="324"/>
      <c r="F173" s="356" t="s">
        <v>458</v>
      </c>
      <c r="G173" s="857">
        <v>0</v>
      </c>
      <c r="H173" s="317"/>
    </row>
    <row r="174" spans="1:8" ht="19.899999999999999" customHeight="1">
      <c r="A174" s="974" t="s">
        <v>392</v>
      </c>
      <c r="B174" s="324"/>
      <c r="C174" s="324"/>
      <c r="D174" s="324"/>
      <c r="E174" s="324"/>
      <c r="F174" s="330" t="s">
        <v>128</v>
      </c>
      <c r="G174" s="857">
        <v>0</v>
      </c>
      <c r="H174" s="317"/>
    </row>
    <row r="175" spans="1:8" ht="19.899999999999999" customHeight="1">
      <c r="A175" s="1010" t="s">
        <v>319</v>
      </c>
      <c r="B175" s="317"/>
      <c r="C175" s="317"/>
      <c r="D175" s="317"/>
      <c r="E175" s="317"/>
      <c r="F175" s="352" t="s">
        <v>129</v>
      </c>
      <c r="G175" s="857">
        <v>0</v>
      </c>
      <c r="H175" s="317"/>
    </row>
    <row r="176" spans="1:8" ht="19.899999999999999" customHeight="1">
      <c r="A176" s="974" t="s">
        <v>320</v>
      </c>
      <c r="B176" s="324"/>
      <c r="C176" s="324"/>
      <c r="D176" s="324"/>
      <c r="E176" s="324"/>
      <c r="F176" s="330" t="s">
        <v>130</v>
      </c>
      <c r="G176" s="857">
        <v>1327562</v>
      </c>
      <c r="H176" s="317"/>
    </row>
    <row r="177" spans="1:8" ht="19.899999999999999" customHeight="1">
      <c r="A177" s="974" t="s">
        <v>321</v>
      </c>
      <c r="B177" s="324"/>
      <c r="C177" s="324"/>
      <c r="D177" s="324"/>
      <c r="E177" s="324"/>
      <c r="F177" s="330" t="s">
        <v>131</v>
      </c>
      <c r="G177" s="857">
        <v>0</v>
      </c>
      <c r="H177" s="317"/>
    </row>
    <row r="178" spans="1:8" ht="19.899999999999999" customHeight="1">
      <c r="A178" s="974" t="s">
        <v>322</v>
      </c>
      <c r="B178" s="324"/>
      <c r="C178" s="324"/>
      <c r="D178" s="324"/>
      <c r="E178" s="324"/>
      <c r="F178" s="330" t="s">
        <v>132</v>
      </c>
      <c r="G178" s="857">
        <v>0</v>
      </c>
      <c r="H178" s="317"/>
    </row>
    <row r="179" spans="1:8" ht="19.899999999999999" customHeight="1">
      <c r="A179" s="974" t="s">
        <v>323</v>
      </c>
      <c r="B179" s="324"/>
      <c r="C179" s="324"/>
      <c r="D179" s="324"/>
      <c r="E179" s="324"/>
      <c r="F179" s="330" t="s">
        <v>133</v>
      </c>
      <c r="G179" s="857">
        <v>0</v>
      </c>
      <c r="H179" s="317"/>
    </row>
    <row r="180" spans="1:8" ht="19.899999999999999" customHeight="1">
      <c r="A180" s="974" t="s">
        <v>324</v>
      </c>
      <c r="B180" s="324"/>
      <c r="C180" s="324"/>
      <c r="D180" s="324"/>
      <c r="E180" s="324"/>
      <c r="F180" s="330" t="s">
        <v>134</v>
      </c>
      <c r="G180" s="857">
        <v>137498</v>
      </c>
      <c r="H180" s="317"/>
    </row>
    <row r="181" spans="1:8" ht="19.899999999999999" customHeight="1">
      <c r="A181" s="974" t="s">
        <v>325</v>
      </c>
      <c r="B181" s="324"/>
      <c r="C181" s="324"/>
      <c r="D181" s="324"/>
      <c r="E181" s="324"/>
      <c r="F181" s="330" t="s">
        <v>135</v>
      </c>
      <c r="G181" s="857">
        <v>0</v>
      </c>
      <c r="H181" s="317"/>
    </row>
    <row r="182" spans="1:8" ht="19.899999999999999" customHeight="1">
      <c r="A182" s="974" t="s">
        <v>326</v>
      </c>
      <c r="B182" s="324"/>
      <c r="C182" s="324"/>
      <c r="D182" s="324"/>
      <c r="E182" s="324"/>
      <c r="F182" s="330" t="s">
        <v>136</v>
      </c>
      <c r="G182" s="857">
        <v>0</v>
      </c>
      <c r="H182" s="317"/>
    </row>
    <row r="183" spans="1:8" ht="19.899999999999999" customHeight="1">
      <c r="A183" s="974" t="s">
        <v>327</v>
      </c>
      <c r="B183" s="324"/>
      <c r="C183" s="324"/>
      <c r="D183" s="324"/>
      <c r="E183" s="324"/>
      <c r="F183" s="330" t="s">
        <v>137</v>
      </c>
      <c r="G183" s="857">
        <v>1752503</v>
      </c>
      <c r="H183" s="317"/>
    </row>
    <row r="184" spans="1:8" ht="19.899999999999999" customHeight="1">
      <c r="A184" s="974" t="s">
        <v>328</v>
      </c>
      <c r="B184" s="324"/>
      <c r="C184" s="324"/>
      <c r="D184" s="324"/>
      <c r="E184" s="324"/>
      <c r="F184" s="330" t="s">
        <v>138</v>
      </c>
      <c r="G184" s="857">
        <v>1655881</v>
      </c>
      <c r="H184" s="317"/>
    </row>
    <row r="185" spans="1:8" ht="19.899999999999999" customHeight="1">
      <c r="A185" s="974" t="s">
        <v>391</v>
      </c>
      <c r="B185" s="324"/>
      <c r="C185" s="324"/>
      <c r="D185" s="324"/>
      <c r="E185" s="324"/>
      <c r="F185" s="330" t="s">
        <v>139</v>
      </c>
      <c r="G185" s="857">
        <v>10000</v>
      </c>
      <c r="H185" s="317"/>
    </row>
    <row r="186" spans="1:8" ht="19.899999999999999" customHeight="1">
      <c r="A186" s="974" t="s">
        <v>329</v>
      </c>
      <c r="B186" s="324"/>
      <c r="C186" s="324"/>
      <c r="D186" s="324"/>
      <c r="E186" s="324"/>
      <c r="F186" s="330" t="s">
        <v>140</v>
      </c>
      <c r="G186" s="857">
        <v>0</v>
      </c>
      <c r="H186" s="317"/>
    </row>
    <row r="187" spans="1:8" ht="19.899999999999999" customHeight="1">
      <c r="A187" s="974" t="s">
        <v>330</v>
      </c>
      <c r="B187" s="324"/>
      <c r="C187" s="324"/>
      <c r="D187" s="324"/>
      <c r="E187" s="324"/>
      <c r="F187" s="330" t="s">
        <v>141</v>
      </c>
      <c r="G187" s="857">
        <v>0</v>
      </c>
      <c r="H187" s="317"/>
    </row>
    <row r="188" spans="1:8" ht="19.899999999999999" customHeight="1">
      <c r="A188" s="974" t="s">
        <v>481</v>
      </c>
      <c r="B188" s="324"/>
      <c r="C188" s="324"/>
      <c r="D188" s="324"/>
      <c r="E188" s="324"/>
      <c r="F188" s="357">
        <v>59600</v>
      </c>
      <c r="G188" s="857">
        <v>27400</v>
      </c>
      <c r="H188" s="317"/>
    </row>
    <row r="189" spans="1:8" ht="19.899999999999999" customHeight="1">
      <c r="A189" s="974" t="s">
        <v>331</v>
      </c>
      <c r="B189" s="324"/>
      <c r="C189" s="324"/>
      <c r="D189" s="324"/>
      <c r="E189" s="324"/>
      <c r="F189" s="330" t="s">
        <v>142</v>
      </c>
      <c r="G189" s="857">
        <v>2497916</v>
      </c>
      <c r="H189" s="317"/>
    </row>
    <row r="190" spans="1:8" ht="19.899999999999999" customHeight="1">
      <c r="A190" s="974" t="s">
        <v>332</v>
      </c>
      <c r="B190" s="324"/>
      <c r="C190" s="324"/>
      <c r="D190" s="324"/>
      <c r="E190" s="324"/>
      <c r="F190" s="330" t="s">
        <v>143</v>
      </c>
      <c r="G190" s="857">
        <v>43800</v>
      </c>
      <c r="H190" s="317"/>
    </row>
    <row r="191" spans="1:8" ht="19.899999999999999" customHeight="1">
      <c r="A191" s="974" t="s">
        <v>333</v>
      </c>
      <c r="B191" s="324"/>
      <c r="C191" s="324"/>
      <c r="D191" s="324"/>
      <c r="E191" s="324"/>
      <c r="F191" s="330" t="s">
        <v>144</v>
      </c>
      <c r="G191" s="857">
        <v>0</v>
      </c>
      <c r="H191" s="317"/>
    </row>
    <row r="192" spans="1:8" ht="19.899999999999999" customHeight="1">
      <c r="A192" s="974"/>
      <c r="B192" s="324"/>
      <c r="C192" s="324"/>
      <c r="D192" s="324"/>
      <c r="E192" s="324"/>
      <c r="F192" s="330"/>
      <c r="G192" s="1018"/>
      <c r="H192" s="317"/>
    </row>
    <row r="193" spans="1:8" ht="19.899999999999999" customHeight="1">
      <c r="A193" s="1041" t="s">
        <v>145</v>
      </c>
      <c r="B193" s="1042"/>
      <c r="C193" s="1042"/>
      <c r="D193" s="1042"/>
      <c r="E193" s="1042"/>
      <c r="F193" s="1057"/>
      <c r="G193" s="1058">
        <f>SUM(G145:G191)</f>
        <v>29273411</v>
      </c>
      <c r="H193" s="317"/>
    </row>
    <row r="194" spans="1:8" ht="19.899999999999999" customHeight="1">
      <c r="A194" s="1019"/>
      <c r="B194" s="358"/>
      <c r="C194" s="358"/>
      <c r="D194" s="358"/>
      <c r="E194" s="358"/>
      <c r="F194" s="377"/>
      <c r="G194" s="359"/>
      <c r="H194" s="317"/>
    </row>
    <row r="195" spans="1:8" ht="19.899999999999999" customHeight="1">
      <c r="A195" s="1020" t="s">
        <v>583</v>
      </c>
      <c r="B195" s="1021"/>
      <c r="C195" s="1021"/>
      <c r="D195" s="1021"/>
      <c r="E195" s="1021"/>
      <c r="F195" s="1022"/>
      <c r="G195" s="1023"/>
      <c r="H195" s="317"/>
    </row>
    <row r="196" spans="1:8" ht="19.899999999999999" customHeight="1">
      <c r="A196" s="974"/>
      <c r="B196" s="324"/>
      <c r="C196" s="324"/>
      <c r="D196" s="324"/>
      <c r="E196" s="324"/>
      <c r="F196" s="330"/>
      <c r="G196" s="355"/>
      <c r="H196" s="317"/>
    </row>
    <row r="197" spans="1:8" ht="19.899999999999999" customHeight="1">
      <c r="A197" s="974" t="s">
        <v>334</v>
      </c>
      <c r="B197" s="324"/>
      <c r="C197" s="324"/>
      <c r="D197" s="324"/>
      <c r="E197" s="324"/>
      <c r="F197" s="330" t="s">
        <v>146</v>
      </c>
      <c r="G197" s="856">
        <v>355983</v>
      </c>
      <c r="H197" s="317"/>
    </row>
    <row r="198" spans="1:8" ht="19.899999999999999" customHeight="1">
      <c r="A198" s="974" t="s">
        <v>335</v>
      </c>
      <c r="B198" s="324"/>
      <c r="C198" s="324"/>
      <c r="D198" s="324"/>
      <c r="E198" s="324"/>
      <c r="F198" s="330" t="s">
        <v>147</v>
      </c>
      <c r="G198" s="857">
        <v>100762</v>
      </c>
      <c r="H198" s="317"/>
    </row>
    <row r="199" spans="1:8" ht="19.899999999999999" customHeight="1">
      <c r="A199" s="974" t="s">
        <v>336</v>
      </c>
      <c r="B199" s="324"/>
      <c r="C199" s="324"/>
      <c r="D199" s="324"/>
      <c r="E199" s="324"/>
      <c r="F199" s="330" t="s">
        <v>148</v>
      </c>
      <c r="G199" s="857">
        <v>223817</v>
      </c>
      <c r="H199" s="317"/>
    </row>
    <row r="200" spans="1:8" ht="19.899999999999999" customHeight="1">
      <c r="A200" s="974" t="s">
        <v>339</v>
      </c>
      <c r="B200" s="324"/>
      <c r="C200" s="324"/>
      <c r="D200" s="324"/>
      <c r="E200" s="324"/>
      <c r="F200" s="330" t="s">
        <v>149</v>
      </c>
      <c r="G200" s="857">
        <v>150327</v>
      </c>
      <c r="H200" s="317"/>
    </row>
    <row r="201" spans="1:8" ht="19.899999999999999" customHeight="1">
      <c r="A201" s="974" t="s">
        <v>495</v>
      </c>
      <c r="B201" s="324"/>
      <c r="C201" s="324"/>
      <c r="D201" s="324"/>
      <c r="E201" s="324"/>
      <c r="F201" s="330" t="s">
        <v>150</v>
      </c>
      <c r="G201" s="857">
        <v>1083914</v>
      </c>
      <c r="H201" s="317"/>
    </row>
    <row r="202" spans="1:8" ht="19.899999999999999" customHeight="1">
      <c r="A202" s="974" t="s">
        <v>341</v>
      </c>
      <c r="B202" s="324"/>
      <c r="C202" s="324"/>
      <c r="D202" s="324"/>
      <c r="E202" s="324"/>
      <c r="F202" s="330" t="s">
        <v>151</v>
      </c>
      <c r="G202" s="857">
        <v>198330</v>
      </c>
      <c r="H202" s="317"/>
    </row>
    <row r="203" spans="1:8" ht="19.899999999999999" customHeight="1">
      <c r="A203" s="974" t="s">
        <v>342</v>
      </c>
      <c r="B203" s="324"/>
      <c r="C203" s="324"/>
      <c r="D203" s="324"/>
      <c r="E203" s="324"/>
      <c r="F203" s="330" t="s">
        <v>152</v>
      </c>
      <c r="G203" s="857">
        <v>717387</v>
      </c>
      <c r="H203" s="317"/>
    </row>
    <row r="204" spans="1:8" ht="19.899999999999999" customHeight="1">
      <c r="A204" s="974" t="s">
        <v>343</v>
      </c>
      <c r="B204" s="324"/>
      <c r="C204" s="324"/>
      <c r="D204" s="324"/>
      <c r="E204" s="324"/>
      <c r="F204" s="330" t="s">
        <v>153</v>
      </c>
      <c r="G204" s="857"/>
      <c r="H204" s="317"/>
    </row>
    <row r="205" spans="1:8" ht="19.899999999999999" customHeight="1">
      <c r="A205" s="974" t="s">
        <v>344</v>
      </c>
      <c r="B205" s="324"/>
      <c r="C205" s="324"/>
      <c r="D205" s="324"/>
      <c r="E205" s="324"/>
      <c r="F205" s="330" t="s">
        <v>154</v>
      </c>
      <c r="G205" s="857">
        <v>60000</v>
      </c>
      <c r="H205" s="317"/>
    </row>
    <row r="206" spans="1:8" ht="19.899999999999999" customHeight="1">
      <c r="A206" s="974" t="s">
        <v>345</v>
      </c>
      <c r="B206" s="324"/>
      <c r="C206" s="324"/>
      <c r="D206" s="324"/>
      <c r="E206" s="324"/>
      <c r="F206" s="330" t="s">
        <v>155</v>
      </c>
      <c r="G206" s="857">
        <v>117000</v>
      </c>
      <c r="H206" s="317"/>
    </row>
    <row r="207" spans="1:8" ht="19.899999999999999" customHeight="1">
      <c r="A207" s="974" t="s">
        <v>346</v>
      </c>
      <c r="B207" s="324"/>
      <c r="C207" s="324"/>
      <c r="D207" s="324"/>
      <c r="E207" s="324"/>
      <c r="F207" s="330" t="s">
        <v>156</v>
      </c>
      <c r="G207" s="857">
        <v>1482737</v>
      </c>
      <c r="H207" s="317"/>
    </row>
    <row r="208" spans="1:8" ht="19.899999999999999" customHeight="1">
      <c r="A208" s="974" t="s">
        <v>347</v>
      </c>
      <c r="B208" s="324"/>
      <c r="C208" s="324"/>
      <c r="D208" s="324"/>
      <c r="E208" s="324"/>
      <c r="F208" s="330" t="s">
        <v>157</v>
      </c>
      <c r="G208" s="857">
        <v>34720</v>
      </c>
      <c r="H208" s="317"/>
    </row>
    <row r="209" spans="1:8" ht="19.899999999999999" customHeight="1">
      <c r="A209" s="974" t="s">
        <v>348</v>
      </c>
      <c r="B209" s="324"/>
      <c r="C209" s="324"/>
      <c r="D209" s="324"/>
      <c r="E209" s="324"/>
      <c r="F209" s="330" t="s">
        <v>158</v>
      </c>
      <c r="G209" s="857">
        <v>45463</v>
      </c>
      <c r="H209" s="317"/>
    </row>
    <row r="210" spans="1:8" ht="19.899999999999999" customHeight="1">
      <c r="A210" s="974" t="s">
        <v>349</v>
      </c>
      <c r="B210" s="317"/>
      <c r="C210" s="317"/>
      <c r="D210" s="317"/>
      <c r="E210" s="317"/>
      <c r="F210" s="330" t="s">
        <v>159</v>
      </c>
      <c r="G210" s="857">
        <v>3589</v>
      </c>
      <c r="H210" s="317"/>
    </row>
    <row r="211" spans="1:8" ht="19.899999999999999" customHeight="1">
      <c r="A211" s="974" t="s">
        <v>350</v>
      </c>
      <c r="B211" s="317"/>
      <c r="C211" s="317"/>
      <c r="D211" s="317"/>
      <c r="E211" s="317"/>
      <c r="F211" s="333">
        <v>64007</v>
      </c>
      <c r="G211" s="857">
        <v>50000</v>
      </c>
      <c r="H211" s="317"/>
    </row>
    <row r="212" spans="1:8" ht="19.899999999999999" customHeight="1">
      <c r="A212" s="974" t="s">
        <v>351</v>
      </c>
      <c r="B212" s="324"/>
      <c r="C212" s="324"/>
      <c r="D212" s="324"/>
      <c r="E212" s="324"/>
      <c r="F212" s="330" t="s">
        <v>160</v>
      </c>
      <c r="G212" s="857">
        <v>2037252</v>
      </c>
      <c r="H212" s="317"/>
    </row>
    <row r="213" spans="1:8" ht="19.899999999999999" customHeight="1">
      <c r="A213" s="974" t="s">
        <v>352</v>
      </c>
      <c r="B213" s="324"/>
      <c r="C213" s="324"/>
      <c r="D213" s="324"/>
      <c r="E213" s="324"/>
      <c r="F213" s="330" t="s">
        <v>161</v>
      </c>
      <c r="G213" s="857">
        <v>0</v>
      </c>
      <c r="H213" s="317"/>
    </row>
    <row r="214" spans="1:8" ht="19.899999999999999" customHeight="1">
      <c r="A214" s="974" t="s">
        <v>353</v>
      </c>
      <c r="B214" s="324"/>
      <c r="C214" s="324"/>
      <c r="D214" s="324"/>
      <c r="E214" s="324"/>
      <c r="F214" s="330" t="s">
        <v>162</v>
      </c>
      <c r="G214" s="857">
        <v>0</v>
      </c>
      <c r="H214" s="317"/>
    </row>
    <row r="215" spans="1:8" ht="19.899999999999999" customHeight="1">
      <c r="A215" s="974" t="s">
        <v>354</v>
      </c>
      <c r="B215" s="324"/>
      <c r="C215" s="324"/>
      <c r="D215" s="324"/>
      <c r="E215" s="324"/>
      <c r="F215" s="330" t="s">
        <v>163</v>
      </c>
      <c r="G215" s="857">
        <v>374661</v>
      </c>
      <c r="H215" s="317"/>
    </row>
    <row r="216" spans="1:8" ht="19.899999999999999" customHeight="1">
      <c r="A216" s="974" t="s">
        <v>406</v>
      </c>
      <c r="B216" s="324"/>
      <c r="C216" s="324"/>
      <c r="D216" s="324"/>
      <c r="E216" s="324"/>
      <c r="F216" s="330" t="s">
        <v>164</v>
      </c>
      <c r="G216" s="857">
        <v>531725</v>
      </c>
      <c r="H216" s="317"/>
    </row>
    <row r="217" spans="1:8" ht="19.899999999999999" customHeight="1">
      <c r="A217" s="974" t="s">
        <v>355</v>
      </c>
      <c r="B217" s="317"/>
      <c r="C217" s="317"/>
      <c r="D217" s="317"/>
      <c r="E217" s="317"/>
      <c r="F217" s="352" t="s">
        <v>165</v>
      </c>
      <c r="G217" s="857">
        <v>57795</v>
      </c>
      <c r="H217" s="317"/>
    </row>
    <row r="218" spans="1:8" ht="19.899999999999999" customHeight="1">
      <c r="A218" s="974" t="s">
        <v>407</v>
      </c>
      <c r="B218" s="324"/>
      <c r="C218" s="324"/>
      <c r="D218" s="324"/>
      <c r="E218" s="324"/>
      <c r="F218" s="330" t="s">
        <v>166</v>
      </c>
      <c r="G218" s="857">
        <v>209746</v>
      </c>
      <c r="H218" s="317"/>
    </row>
    <row r="219" spans="1:8" ht="19.899999999999999" customHeight="1">
      <c r="A219" s="974" t="s">
        <v>356</v>
      </c>
      <c r="B219" s="324"/>
      <c r="C219" s="324"/>
      <c r="D219" s="324"/>
      <c r="E219" s="324"/>
      <c r="F219" s="330" t="s">
        <v>167</v>
      </c>
      <c r="G219" s="857">
        <v>147288</v>
      </c>
      <c r="H219" s="317"/>
    </row>
    <row r="220" spans="1:8" ht="19.899999999999999" customHeight="1">
      <c r="A220" s="975" t="s">
        <v>357</v>
      </c>
      <c r="B220" s="327"/>
      <c r="C220" s="327"/>
      <c r="D220" s="327"/>
      <c r="E220" s="327"/>
      <c r="F220" s="344" t="s">
        <v>168</v>
      </c>
      <c r="G220" s="857">
        <v>116033</v>
      </c>
      <c r="H220" s="317"/>
    </row>
    <row r="221" spans="1:8" ht="19.899999999999999" customHeight="1">
      <c r="A221" s="974" t="s">
        <v>358</v>
      </c>
      <c r="B221" s="324"/>
      <c r="C221" s="324"/>
      <c r="D221" s="324"/>
      <c r="E221" s="324"/>
      <c r="F221" s="349" t="s">
        <v>169</v>
      </c>
      <c r="G221" s="857">
        <v>3515</v>
      </c>
      <c r="H221" s="317"/>
    </row>
    <row r="222" spans="1:8" ht="19.899999999999999" customHeight="1">
      <c r="A222" s="974" t="s">
        <v>359</v>
      </c>
      <c r="B222" s="324"/>
      <c r="C222" s="324"/>
      <c r="D222" s="324"/>
      <c r="E222" s="324"/>
      <c r="F222" s="330" t="s">
        <v>170</v>
      </c>
      <c r="G222" s="857">
        <v>0</v>
      </c>
      <c r="H222" s="317"/>
    </row>
    <row r="223" spans="1:8" ht="19.899999999999999" customHeight="1">
      <c r="A223" s="974" t="s">
        <v>360</v>
      </c>
      <c r="B223" s="324"/>
      <c r="C223" s="324"/>
      <c r="D223" s="324"/>
      <c r="E223" s="324"/>
      <c r="F223" s="330" t="s">
        <v>171</v>
      </c>
      <c r="G223" s="857">
        <v>0</v>
      </c>
      <c r="H223" s="317"/>
    </row>
    <row r="224" spans="1:8" ht="19.899999999999999" customHeight="1">
      <c r="A224" s="974" t="s">
        <v>361</v>
      </c>
      <c r="B224" s="324"/>
      <c r="C224" s="324"/>
      <c r="D224" s="324"/>
      <c r="E224" s="324"/>
      <c r="F224" s="330" t="s">
        <v>172</v>
      </c>
      <c r="G224" s="857">
        <v>310</v>
      </c>
      <c r="H224" s="317"/>
    </row>
    <row r="225" spans="1:9" ht="19.899999999999999" customHeight="1">
      <c r="A225" s="974" t="s">
        <v>362</v>
      </c>
      <c r="B225" s="324"/>
      <c r="C225" s="324"/>
      <c r="D225" s="324"/>
      <c r="E225" s="324"/>
      <c r="F225" s="330" t="s">
        <v>173</v>
      </c>
      <c r="G225" s="857">
        <v>0</v>
      </c>
      <c r="H225" s="317"/>
    </row>
    <row r="226" spans="1:9" ht="19.899999999999999" customHeight="1">
      <c r="A226" s="974" t="s">
        <v>363</v>
      </c>
      <c r="B226" s="324"/>
      <c r="C226" s="324"/>
      <c r="D226" s="324"/>
      <c r="E226" s="324"/>
      <c r="F226" s="330" t="s">
        <v>174</v>
      </c>
      <c r="G226" s="857">
        <v>0</v>
      </c>
      <c r="H226" s="317"/>
    </row>
    <row r="227" spans="1:9" ht="19.899999999999999" customHeight="1">
      <c r="A227" s="1024" t="s">
        <v>439</v>
      </c>
      <c r="B227" s="324"/>
      <c r="C227" s="324"/>
      <c r="D227" s="360"/>
      <c r="E227" s="324"/>
      <c r="F227" s="361" t="s">
        <v>234</v>
      </c>
      <c r="G227" s="857">
        <v>0</v>
      </c>
      <c r="H227" s="317"/>
    </row>
    <row r="228" spans="1:9" ht="19.899999999999999" customHeight="1">
      <c r="A228" s="1024" t="s">
        <v>440</v>
      </c>
      <c r="B228" s="362"/>
      <c r="C228" s="362"/>
      <c r="D228" s="363"/>
      <c r="E228" s="362"/>
      <c r="F228" s="364" t="s">
        <v>250</v>
      </c>
      <c r="G228" s="857">
        <v>0</v>
      </c>
      <c r="H228" s="317"/>
    </row>
    <row r="229" spans="1:9" ht="19.899999999999999" customHeight="1">
      <c r="A229" s="1024" t="s">
        <v>441</v>
      </c>
      <c r="B229" s="362"/>
      <c r="C229" s="362"/>
      <c r="D229" s="363"/>
      <c r="E229" s="362"/>
      <c r="F229" s="364" t="s">
        <v>251</v>
      </c>
      <c r="G229" s="857">
        <v>0</v>
      </c>
      <c r="H229" s="317"/>
    </row>
    <row r="230" spans="1:9" ht="19.899999999999999" customHeight="1">
      <c r="A230" s="1024" t="s">
        <v>442</v>
      </c>
      <c r="B230" s="362"/>
      <c r="C230" s="362"/>
      <c r="D230" s="363"/>
      <c r="E230" s="362"/>
      <c r="F230" s="365" t="s">
        <v>175</v>
      </c>
      <c r="G230" s="857">
        <v>0</v>
      </c>
      <c r="H230" s="317"/>
    </row>
    <row r="231" spans="1:9" ht="19.899999999999999" customHeight="1">
      <c r="A231" s="1024" t="s">
        <v>448</v>
      </c>
      <c r="B231" s="362"/>
      <c r="C231" s="362"/>
      <c r="D231" s="363"/>
      <c r="E231" s="362"/>
      <c r="F231" s="366">
        <v>69270</v>
      </c>
      <c r="G231" s="857">
        <v>0</v>
      </c>
      <c r="H231" s="317"/>
    </row>
    <row r="232" spans="1:9" ht="19.899999999999999" customHeight="1">
      <c r="A232" s="974" t="s">
        <v>366</v>
      </c>
      <c r="B232" s="324"/>
      <c r="C232" s="324"/>
      <c r="D232" s="324"/>
      <c r="E232" s="324"/>
      <c r="F232" s="330" t="s">
        <v>176</v>
      </c>
      <c r="G232" s="857">
        <v>336985</v>
      </c>
      <c r="H232" s="317"/>
      <c r="I232" s="367"/>
    </row>
    <row r="233" spans="1:9" ht="19.899999999999999" customHeight="1">
      <c r="A233" s="974" t="s">
        <v>597</v>
      </c>
      <c r="B233" s="324"/>
      <c r="C233" s="324"/>
      <c r="D233" s="324"/>
      <c r="E233" s="324"/>
      <c r="F233" s="330" t="s">
        <v>177</v>
      </c>
      <c r="G233" s="857">
        <v>0</v>
      </c>
      <c r="H233" s="317"/>
    </row>
    <row r="234" spans="1:9" ht="19.899999999999999" customHeight="1">
      <c r="A234" s="974" t="s">
        <v>367</v>
      </c>
      <c r="B234" s="324"/>
      <c r="C234" s="324"/>
      <c r="D234" s="324"/>
      <c r="E234" s="324"/>
      <c r="F234" s="330" t="s">
        <v>178</v>
      </c>
      <c r="G234" s="1025">
        <v>560661</v>
      </c>
      <c r="H234" s="317"/>
    </row>
    <row r="235" spans="1:9" ht="19.899999999999999" customHeight="1">
      <c r="A235" s="974"/>
      <c r="B235" s="324"/>
      <c r="C235" s="324"/>
      <c r="D235" s="324"/>
      <c r="E235" s="324"/>
      <c r="F235" s="330"/>
      <c r="G235" s="368"/>
      <c r="H235" s="317"/>
    </row>
    <row r="236" spans="1:9" ht="19.899999999999999" customHeight="1">
      <c r="A236" s="1006" t="s">
        <v>584</v>
      </c>
      <c r="B236" s="984"/>
      <c r="C236" s="984"/>
      <c r="D236" s="984"/>
      <c r="E236" s="984"/>
      <c r="F236" s="985"/>
      <c r="G236" s="1026">
        <f>SUM(G197:G234)</f>
        <v>9000000</v>
      </c>
      <c r="H236" s="317"/>
    </row>
    <row r="237" spans="1:9" ht="19.899999999999999" customHeight="1">
      <c r="A237" s="1019"/>
      <c r="B237" s="358"/>
      <c r="C237" s="358"/>
      <c r="D237" s="358"/>
      <c r="E237" s="358"/>
      <c r="F237" s="1027"/>
      <c r="G237" s="1028"/>
      <c r="H237" s="317"/>
    </row>
    <row r="238" spans="1:9" ht="19.899999999999999" customHeight="1">
      <c r="A238" s="1151" t="s">
        <v>13</v>
      </c>
      <c r="B238" s="1152"/>
      <c r="C238" s="1152"/>
      <c r="D238" s="1152"/>
      <c r="E238" s="1152"/>
      <c r="F238" s="1153"/>
      <c r="G238" s="1029"/>
      <c r="H238" s="317"/>
    </row>
    <row r="239" spans="1:9" ht="19.899999999999999" customHeight="1">
      <c r="A239" s="974"/>
      <c r="B239" s="324"/>
      <c r="C239" s="324"/>
      <c r="D239" s="324"/>
      <c r="E239" s="324"/>
      <c r="F239" s="330"/>
      <c r="G239" s="368"/>
      <c r="H239" s="317"/>
    </row>
    <row r="240" spans="1:9" ht="19.899999999999999" customHeight="1">
      <c r="A240" s="975" t="s">
        <v>370</v>
      </c>
      <c r="B240" s="327"/>
      <c r="C240" s="327"/>
      <c r="D240" s="327"/>
      <c r="E240" s="327"/>
      <c r="F240" s="344" t="s">
        <v>180</v>
      </c>
      <c r="G240" s="858">
        <v>0</v>
      </c>
      <c r="H240" s="317"/>
    </row>
    <row r="241" spans="1:10" ht="19.899999999999999" customHeight="1">
      <c r="A241" s="975" t="s">
        <v>449</v>
      </c>
      <c r="B241" s="327"/>
      <c r="C241" s="327"/>
      <c r="D241" s="327"/>
      <c r="E241" s="327"/>
      <c r="F241" s="344" t="s">
        <v>181</v>
      </c>
      <c r="G241" s="859">
        <v>0</v>
      </c>
      <c r="H241" s="317"/>
    </row>
    <row r="242" spans="1:10" ht="19.899999999999999" customHeight="1">
      <c r="A242" s="974" t="s">
        <v>368</v>
      </c>
      <c r="B242" s="324"/>
      <c r="C242" s="324"/>
      <c r="D242" s="324"/>
      <c r="E242" s="324"/>
      <c r="F242" s="330" t="s">
        <v>182</v>
      </c>
      <c r="G242" s="859">
        <v>0</v>
      </c>
      <c r="H242" s="317"/>
    </row>
    <row r="243" spans="1:10" ht="19.899999999999999" customHeight="1">
      <c r="A243" s="975" t="s">
        <v>369</v>
      </c>
      <c r="B243" s="327"/>
      <c r="C243" s="327"/>
      <c r="D243" s="327"/>
      <c r="E243" s="327"/>
      <c r="F243" s="344" t="s">
        <v>183</v>
      </c>
      <c r="G243" s="859">
        <v>0</v>
      </c>
      <c r="H243" s="1064"/>
      <c r="I243" s="320"/>
    </row>
    <row r="244" spans="1:10" ht="19.899999999999999" customHeight="1">
      <c r="A244" s="975" t="s">
        <v>499</v>
      </c>
      <c r="B244" s="327"/>
      <c r="C244" s="327"/>
      <c r="D244" s="327"/>
      <c r="E244" s="327"/>
      <c r="F244" s="351">
        <v>73050</v>
      </c>
      <c r="G244" s="859">
        <v>0</v>
      </c>
      <c r="H244" s="1064"/>
      <c r="I244" s="320"/>
    </row>
    <row r="245" spans="1:10" ht="19.899999999999999" customHeight="1">
      <c r="A245" s="975" t="s">
        <v>372</v>
      </c>
      <c r="B245" s="327"/>
      <c r="C245" s="327"/>
      <c r="D245" s="327"/>
      <c r="E245" s="327"/>
      <c r="F245" s="344" t="s">
        <v>184</v>
      </c>
      <c r="G245" s="859">
        <v>0</v>
      </c>
      <c r="H245" s="1064"/>
      <c r="I245" s="320"/>
    </row>
    <row r="246" spans="1:10" ht="19.899999999999999" customHeight="1">
      <c r="A246" s="975" t="s">
        <v>498</v>
      </c>
      <c r="B246" s="327"/>
      <c r="C246" s="327"/>
      <c r="D246" s="327"/>
      <c r="E246" s="327"/>
      <c r="F246" s="344" t="s">
        <v>185</v>
      </c>
      <c r="G246" s="859">
        <v>0</v>
      </c>
      <c r="H246" s="1064"/>
      <c r="I246" s="320"/>
      <c r="J246" s="320"/>
    </row>
    <row r="247" spans="1:10" s="320" customFormat="1" ht="19.899999999999999" customHeight="1">
      <c r="A247" s="975" t="s">
        <v>373</v>
      </c>
      <c r="B247" s="327"/>
      <c r="C247" s="327"/>
      <c r="D247" s="327"/>
      <c r="E247" s="327"/>
      <c r="F247" s="344" t="s">
        <v>186</v>
      </c>
      <c r="G247" s="859">
        <v>0</v>
      </c>
      <c r="H247" s="1064"/>
    </row>
    <row r="248" spans="1:10" ht="19.899999999999999" customHeight="1">
      <c r="A248" s="975" t="s">
        <v>496</v>
      </c>
      <c r="B248" s="327"/>
      <c r="C248" s="327"/>
      <c r="D248" s="327"/>
      <c r="E248" s="327"/>
      <c r="F248" s="344" t="s">
        <v>187</v>
      </c>
      <c r="G248" s="859">
        <v>0</v>
      </c>
      <c r="H248" s="1064"/>
      <c r="I248" s="320"/>
      <c r="J248" s="320"/>
    </row>
    <row r="249" spans="1:10" ht="19.899999999999999" customHeight="1">
      <c r="A249" s="975" t="s">
        <v>374</v>
      </c>
      <c r="B249" s="327"/>
      <c r="C249" s="327"/>
      <c r="D249" s="327"/>
      <c r="E249" s="327"/>
      <c r="F249" s="344" t="s">
        <v>188</v>
      </c>
      <c r="G249" s="859">
        <v>900000</v>
      </c>
      <c r="H249" s="1064"/>
      <c r="I249" s="320"/>
    </row>
    <row r="250" spans="1:10" ht="19.899999999999999" customHeight="1">
      <c r="A250" s="975"/>
      <c r="B250" s="327"/>
      <c r="C250" s="327"/>
      <c r="D250" s="327"/>
      <c r="E250" s="327"/>
      <c r="F250" s="344"/>
      <c r="G250" s="1030"/>
      <c r="H250" s="1064"/>
      <c r="I250" s="320"/>
    </row>
    <row r="251" spans="1:10" ht="19.899999999999999" customHeight="1">
      <c r="A251" s="1006" t="s">
        <v>189</v>
      </c>
      <c r="B251" s="984"/>
      <c r="C251" s="984"/>
      <c r="D251" s="984"/>
      <c r="E251" s="984"/>
      <c r="F251" s="985"/>
      <c r="G251" s="1026">
        <f>SUM(G240:G249)</f>
        <v>900000</v>
      </c>
      <c r="H251" s="317"/>
    </row>
    <row r="252" spans="1:10" ht="19.899999999999999" customHeight="1">
      <c r="A252" s="1019"/>
      <c r="B252" s="358"/>
      <c r="C252" s="358"/>
      <c r="D252" s="358"/>
      <c r="E252" s="358"/>
      <c r="F252" s="358"/>
      <c r="G252" s="1031"/>
      <c r="H252" s="317"/>
    </row>
    <row r="253" spans="1:10" ht="19.899999999999999" customHeight="1" thickBot="1">
      <c r="A253" s="1059" t="s">
        <v>235</v>
      </c>
      <c r="B253" s="1060"/>
      <c r="C253" s="1060"/>
      <c r="D253" s="1060"/>
      <c r="E253" s="1060"/>
      <c r="F253" s="1061"/>
      <c r="G253" s="1062">
        <f>SUM(G193+G236+G251)</f>
        <v>39173411</v>
      </c>
      <c r="H253" s="317"/>
    </row>
    <row r="254" spans="1:10" ht="19.899999999999999" customHeight="1" thickTop="1">
      <c r="A254" s="1032"/>
      <c r="B254" s="1033"/>
      <c r="C254" s="1033"/>
      <c r="D254" s="1033"/>
      <c r="E254" s="1033"/>
      <c r="F254" s="1034"/>
      <c r="G254" s="1035"/>
      <c r="H254" s="317"/>
    </row>
    <row r="255" spans="1:10" ht="19.899999999999999" customHeight="1">
      <c r="A255" s="1154"/>
      <c r="B255" s="1155"/>
      <c r="C255" s="1155"/>
      <c r="D255" s="1155"/>
      <c r="E255" s="1155"/>
      <c r="F255" s="1156"/>
      <c r="G255" s="1036"/>
      <c r="H255" s="317"/>
    </row>
    <row r="256" spans="1:10" ht="19.899999999999999" customHeight="1">
      <c r="A256" s="974"/>
      <c r="B256" s="324"/>
      <c r="C256" s="324"/>
      <c r="D256" s="324"/>
      <c r="E256" s="324"/>
      <c r="F256" s="330"/>
      <c r="G256" s="368"/>
      <c r="H256" s="317"/>
    </row>
    <row r="257" spans="1:12" ht="19.899999999999999" customHeight="1">
      <c r="A257" s="974" t="s">
        <v>190</v>
      </c>
      <c r="B257" s="324"/>
      <c r="C257" s="324"/>
      <c r="D257" s="324"/>
      <c r="E257" s="324"/>
      <c r="F257" s="369">
        <v>30100</v>
      </c>
      <c r="G257" s="856">
        <v>0</v>
      </c>
      <c r="H257" s="317"/>
    </row>
    <row r="258" spans="1:12" ht="19.899999999999999" customHeight="1">
      <c r="A258" s="974" t="s">
        <v>497</v>
      </c>
      <c r="B258" s="324"/>
      <c r="C258" s="324"/>
      <c r="D258" s="324"/>
      <c r="E258" s="324"/>
      <c r="F258" s="369">
        <v>30200</v>
      </c>
      <c r="G258" s="857">
        <v>0</v>
      </c>
      <c r="H258" s="317"/>
    </row>
    <row r="259" spans="1:12" ht="19.899999999999999" customHeight="1">
      <c r="A259" s="974" t="s">
        <v>191</v>
      </c>
      <c r="B259" s="324"/>
      <c r="C259" s="324"/>
      <c r="D259" s="324"/>
      <c r="E259" s="324"/>
      <c r="F259" s="369">
        <v>30300</v>
      </c>
      <c r="G259" s="857">
        <v>0</v>
      </c>
      <c r="H259" s="317"/>
    </row>
    <row r="260" spans="1:12" ht="19.899999999999999" customHeight="1">
      <c r="A260" s="974" t="s">
        <v>192</v>
      </c>
      <c r="B260" s="324"/>
      <c r="C260" s="324"/>
      <c r="D260" s="324"/>
      <c r="E260" s="324"/>
      <c r="F260" s="369">
        <v>30400</v>
      </c>
      <c r="G260" s="857">
        <v>0</v>
      </c>
      <c r="H260" s="317"/>
    </row>
    <row r="261" spans="1:12" ht="19.899999999999999" customHeight="1">
      <c r="A261" s="974" t="s">
        <v>193</v>
      </c>
      <c r="B261" s="324"/>
      <c r="C261" s="324"/>
      <c r="D261" s="324"/>
      <c r="E261" s="324"/>
      <c r="F261" s="369">
        <v>30500</v>
      </c>
      <c r="G261" s="857">
        <v>0</v>
      </c>
      <c r="H261" s="317"/>
    </row>
    <row r="262" spans="1:12" ht="19.899999999999999" customHeight="1">
      <c r="A262" s="974" t="s">
        <v>194</v>
      </c>
      <c r="B262" s="324"/>
      <c r="C262" s="324"/>
      <c r="D262" s="324"/>
      <c r="E262" s="324"/>
      <c r="F262" s="369">
        <v>30600</v>
      </c>
      <c r="G262" s="857">
        <v>0</v>
      </c>
      <c r="H262" s="317"/>
    </row>
    <row r="263" spans="1:12" ht="19.899999999999999" customHeight="1">
      <c r="A263" s="974" t="s">
        <v>195</v>
      </c>
      <c r="B263" s="324"/>
      <c r="C263" s="324"/>
      <c r="D263" s="324"/>
      <c r="E263" s="324"/>
      <c r="F263" s="369">
        <v>30700</v>
      </c>
      <c r="G263" s="857">
        <v>0</v>
      </c>
      <c r="H263" s="317"/>
    </row>
    <row r="264" spans="1:12" ht="19.899999999999999" customHeight="1">
      <c r="A264" s="974" t="s">
        <v>196</v>
      </c>
      <c r="B264" s="324"/>
      <c r="C264" s="324"/>
      <c r="D264" s="324"/>
      <c r="E264" s="324"/>
      <c r="F264" s="369">
        <v>30900</v>
      </c>
      <c r="G264" s="857">
        <v>0</v>
      </c>
      <c r="H264" s="317"/>
    </row>
    <row r="265" spans="1:12" ht="19.899999999999999" customHeight="1">
      <c r="A265" s="974" t="s">
        <v>197</v>
      </c>
      <c r="B265" s="324"/>
      <c r="C265" s="324"/>
      <c r="D265" s="324"/>
      <c r="E265" s="324"/>
      <c r="F265" s="369">
        <v>31100</v>
      </c>
      <c r="G265" s="1037">
        <v>4824749</v>
      </c>
      <c r="H265" s="317"/>
    </row>
    <row r="266" spans="1:12" ht="19.899999999999999" customHeight="1">
      <c r="A266" s="974"/>
      <c r="B266" s="324"/>
      <c r="C266" s="324"/>
      <c r="D266" s="324"/>
      <c r="E266" s="324"/>
      <c r="F266" s="369"/>
      <c r="G266" s="1038"/>
      <c r="H266" s="317"/>
    </row>
    <row r="267" spans="1:12" ht="19.899999999999999" customHeight="1">
      <c r="A267" s="976" t="s">
        <v>476</v>
      </c>
      <c r="B267" s="324"/>
      <c r="C267" s="324"/>
      <c r="D267" s="324"/>
      <c r="E267" s="324"/>
      <c r="F267" s="369"/>
      <c r="G267" s="1039">
        <f>SUM(G257:G265)</f>
        <v>4824749</v>
      </c>
      <c r="H267" s="317"/>
    </row>
    <row r="268" spans="1:12" ht="19.899999999999999" customHeight="1">
      <c r="A268" s="976"/>
      <c r="B268" s="324"/>
      <c r="C268" s="324"/>
      <c r="D268" s="324"/>
      <c r="E268" s="324"/>
      <c r="F268" s="369"/>
      <c r="G268" s="368"/>
      <c r="H268" s="317"/>
    </row>
    <row r="269" spans="1:12" ht="19.899999999999999" customHeight="1" thickBot="1">
      <c r="A269" s="1040" t="s">
        <v>720</v>
      </c>
      <c r="B269" s="317"/>
      <c r="C269" s="317"/>
      <c r="D269" s="317"/>
      <c r="E269" s="317"/>
      <c r="F269" s="352">
        <v>30800</v>
      </c>
      <c r="G269" s="860">
        <v>-17646483</v>
      </c>
      <c r="H269" s="1065"/>
    </row>
    <row r="270" spans="1:12" ht="19.899999999999999" customHeight="1">
      <c r="A270" s="1010"/>
      <c r="B270" s="317"/>
      <c r="C270" s="317"/>
      <c r="D270" s="317"/>
      <c r="E270" s="317"/>
      <c r="F270" s="352"/>
      <c r="G270" s="368"/>
      <c r="H270" s="317"/>
    </row>
    <row r="271" spans="1:12" ht="19.899999999999999" customHeight="1">
      <c r="A271" s="1041" t="s">
        <v>245</v>
      </c>
      <c r="B271" s="1042"/>
      <c r="C271" s="1042"/>
      <c r="D271" s="1042"/>
      <c r="E271" s="1042"/>
      <c r="F271" s="1043"/>
      <c r="G271" s="1044">
        <f>G267+G269</f>
        <v>-12821734</v>
      </c>
      <c r="H271" s="1066"/>
    </row>
    <row r="272" spans="1:12">
      <c r="A272" s="370"/>
      <c r="B272" s="370"/>
      <c r="C272" s="370"/>
      <c r="D272" s="370"/>
      <c r="E272" s="370"/>
      <c r="F272" s="371"/>
      <c r="G272" s="372"/>
      <c r="H272" s="373"/>
      <c r="I272" s="373"/>
      <c r="J272" s="373"/>
      <c r="K272" s="373"/>
      <c r="L272" s="373"/>
    </row>
    <row r="273" spans="1:12" s="320" customFormat="1" ht="13.5" customHeight="1">
      <c r="A273" s="1157"/>
      <c r="B273" s="1157"/>
      <c r="C273" s="1157"/>
      <c r="D273" s="1157"/>
      <c r="E273" s="1157"/>
      <c r="F273" s="1157"/>
      <c r="G273" s="1157"/>
      <c r="H273" s="1157"/>
      <c r="I273" s="374"/>
      <c r="J273" s="374"/>
      <c r="K273" s="374"/>
      <c r="L273" s="374"/>
    </row>
    <row r="274" spans="1:12" s="320" customFormat="1">
      <c r="A274" s="1157"/>
      <c r="B274" s="1157"/>
      <c r="C274" s="1157"/>
      <c r="D274" s="1157"/>
      <c r="E274" s="1157"/>
      <c r="F274" s="1157"/>
      <c r="G274" s="1157"/>
      <c r="H274" s="1157"/>
      <c r="I274" s="374"/>
      <c r="J274" s="374"/>
      <c r="K274" s="374"/>
      <c r="L274" s="374"/>
    </row>
    <row r="275" spans="1:12" s="320" customFormat="1">
      <c r="A275" s="1157"/>
      <c r="B275" s="1157"/>
      <c r="C275" s="1157"/>
      <c r="D275" s="1157"/>
      <c r="E275" s="1157"/>
      <c r="F275" s="1157"/>
      <c r="G275" s="1157"/>
      <c r="H275" s="1157"/>
    </row>
  </sheetData>
  <sheetProtection algorithmName="SHA-512" hashValue="HajplkcnhzIl3hWp1hkBmbSlhAc857PMve7dmpeogyBj2DhnwAUF+ahwxUfhGmnXrB7hEgjue31eM3VSNi2Cyw==" saltValue="bLMbfKr7hOFsehSSVaJGr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1" fitToHeight="0" orientation="portrait" r:id="rId2"/>
  <headerFooter differentFirst="1" alignWithMargins="0">
    <oddHeader xml:space="preserve">&amp;R&amp;"Arial,Bold"&amp;16EXHIBIT D&amp;"Arial,Regular"&amp;18
&amp;10
</oddHeader>
    <oddFooter xml:space="preserve">&amp;R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2018-06-26T17:06:24Z</cp:lastPrinted>
  <dcterms:created xsi:type="dcterms:W3CDTF">2005-03-22T15:46:43Z</dcterms:created>
  <dcterms:modified xsi:type="dcterms:W3CDTF">2020-01-22T19:12:03Z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