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ADULT PERFORMANCE\EXCEL PERFORMANCE FORMS 17-18 FINALS\"/>
    </mc:Choice>
  </mc:AlternateContent>
  <bookViews>
    <workbookView xWindow="0" yWindow="0" windowWidth="25200" windowHeight="12576"/>
  </bookViews>
  <sheets>
    <sheet name="AGE 1718" sheetId="4" r:id="rId1"/>
    <sheet name="AGE Performance Full Form" sheetId="5" state="hidden" r:id="rId2"/>
    <sheet name="Lookups" sheetId="3" state="hidden" r:id="rId3"/>
    <sheet name="Grant Data" sheetId="2" state="hidden" r:id="rId4"/>
  </sheets>
  <definedNames>
    <definedName name="Form_Fields">'Grant Data'!$C:$L</definedName>
    <definedName name="Managers">Lookups!$A$10:$B$15</definedName>
    <definedName name="_xlnm.Print_Area" localSheetId="1">'AGE Performance Full Form'!$A$1:$I$45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5" l="1"/>
  <c r="E2" i="4" l="1"/>
  <c r="A21" i="4" l="1"/>
  <c r="A22" i="4" s="1"/>
  <c r="A18" i="5" l="1"/>
  <c r="E3" i="4"/>
  <c r="C6" i="5" l="1"/>
  <c r="G16" i="5"/>
  <c r="E14" i="5"/>
  <c r="C14" i="4"/>
  <c r="C14" i="5" s="1"/>
  <c r="E5" i="4"/>
  <c r="A48" i="5" l="1"/>
  <c r="F4" i="5"/>
  <c r="F5" i="5"/>
  <c r="F3" i="5"/>
  <c r="F2" i="5"/>
  <c r="A14" i="4"/>
  <c r="A14" i="5" s="1"/>
  <c r="A24" i="5" s="1"/>
  <c r="E4" i="4"/>
  <c r="C8" i="4"/>
  <c r="C7" i="4"/>
  <c r="C7" i="5" s="1"/>
  <c r="G14" i="5" l="1"/>
  <c r="D14" i="5"/>
  <c r="G24" i="5"/>
  <c r="E24" i="5"/>
  <c r="C8" i="5"/>
  <c r="F24" i="5" s="1"/>
  <c r="D14" i="4"/>
  <c r="F14" i="4"/>
  <c r="H24" i="5" l="1"/>
  <c r="I24" i="5" s="1"/>
  <c r="A27" i="5" s="1"/>
  <c r="D27" i="5" s="1"/>
</calcChain>
</file>

<file path=xl/sharedStrings.xml><?xml version="1.0" encoding="utf-8"?>
<sst xmlns="http://schemas.openxmlformats.org/spreadsheetml/2006/main" count="639" uniqueCount="392">
  <si>
    <t>Verification of Completed Evaluation</t>
  </si>
  <si>
    <t>Date of Verification</t>
  </si>
  <si>
    <t>Signature of FDOE Evaluator</t>
  </si>
  <si>
    <t>Year One 
Min. 85%</t>
  </si>
  <si>
    <t>Fiscal</t>
  </si>
  <si>
    <t>Contact Person Phone Number</t>
  </si>
  <si>
    <t>Contact Person Name</t>
  </si>
  <si>
    <t>Funds per Enrollment</t>
  </si>
  <si>
    <t>Project Award Amount</t>
  </si>
  <si>
    <t>Provider Name</t>
  </si>
  <si>
    <t>Enrollment Performance</t>
  </si>
  <si>
    <t xml:space="preserve"> Performance Outcomes
(Completed by Funded Agency)</t>
  </si>
  <si>
    <t>If yes, to facilitate service, please state your need(s) and your program manager will contact you. Please respond here:</t>
  </si>
  <si>
    <t>FINAL END OF YEAR INSTRUCTIONS</t>
  </si>
  <si>
    <t>Project Number</t>
  </si>
  <si>
    <r>
      <t xml:space="preserve">NRS Participant Projections
</t>
    </r>
    <r>
      <rPr>
        <b/>
        <sz val="8"/>
        <color theme="1"/>
        <rFont val="Arial"/>
        <family val="2"/>
      </rPr>
      <t>(Enrollment #APPROVED in Grant Award Form 1-D)</t>
    </r>
  </si>
  <si>
    <t>Final Project Performance and Fiscal Reconciliation</t>
  </si>
  <si>
    <r>
      <t xml:space="preserve">Mid-Year NRS Participants </t>
    </r>
    <r>
      <rPr>
        <b/>
        <sz val="8"/>
        <color theme="1"/>
        <rFont val="Arial"/>
        <family val="2"/>
      </rPr>
      <t>(Unduplicated Student Enrollments)</t>
    </r>
  </si>
  <si>
    <t>Mid-Year Participant Percentage</t>
  </si>
  <si>
    <r>
      <t xml:space="preserve">Final NRS Participants </t>
    </r>
    <r>
      <rPr>
        <b/>
        <sz val="8"/>
        <color theme="1"/>
        <rFont val="Arial"/>
        <family val="2"/>
      </rPr>
      <t>(Unduplicated Student Enrollments)</t>
    </r>
  </si>
  <si>
    <r>
      <t xml:space="preserve">Final NRS Unduplicated Student Enrollments
</t>
    </r>
    <r>
      <rPr>
        <b/>
        <sz val="8"/>
        <color rgb="FFFF0000"/>
        <rFont val="Arial"/>
        <family val="2"/>
      </rPr>
      <t>NRS Table 4</t>
    </r>
  </si>
  <si>
    <t xml:space="preserve">Agency must submit refund and revised DOE 499. </t>
  </si>
  <si>
    <t>End-of-Year Fiscal and Performance Reconciliation Reporting Form
Adult General Education
Program Year 2017-2018</t>
  </si>
  <si>
    <t xml:space="preserve">Do you need technical assistance implementing your Adult Education Program?  </t>
  </si>
  <si>
    <t>Enrollment Target met (Yes or No)</t>
  </si>
  <si>
    <t>Financial Award Reconciliation Amount</t>
  </si>
  <si>
    <t>Final Amended Award Amount</t>
  </si>
  <si>
    <r>
      <t xml:space="preserve">Required Enrollment Target to Meet 85%  
</t>
    </r>
    <r>
      <rPr>
        <b/>
        <sz val="8"/>
        <color theme="1"/>
        <rFont val="Arial"/>
        <family val="2"/>
      </rPr>
      <t>(NRS Participants * 85%, rounded up to nearest whole number)</t>
    </r>
  </si>
  <si>
    <t>Amended Award Amount after Reconciliation</t>
  </si>
  <si>
    <t>Amount Drawdown Data Source DOE 499</t>
  </si>
  <si>
    <t>Amount 
Over Paid
(Agency Must Refund)</t>
  </si>
  <si>
    <t>Yes</t>
  </si>
  <si>
    <t>No</t>
  </si>
  <si>
    <t>Email Address</t>
  </si>
  <si>
    <t>Program Type</t>
  </si>
  <si>
    <t>Grant Year</t>
  </si>
  <si>
    <t>Original Allocation</t>
  </si>
  <si>
    <t>Funds per enrollment</t>
  </si>
  <si>
    <t>Projected NRS participants</t>
  </si>
  <si>
    <t>Mid year NRS participants</t>
  </si>
  <si>
    <t>Agency</t>
  </si>
  <si>
    <t>Adult General Education</t>
  </si>
  <si>
    <t>2017-18</t>
  </si>
  <si>
    <t>370-1918B-8CG01</t>
  </si>
  <si>
    <t>Leon</t>
  </si>
  <si>
    <t>012-1918B-8CG01</t>
  </si>
  <si>
    <t>Santa Fe College</t>
  </si>
  <si>
    <t>360-1918B-8CG01</t>
  </si>
  <si>
    <t>Lee</t>
  </si>
  <si>
    <t>562-1918B-8CG01</t>
  </si>
  <si>
    <t>Indian River State College</t>
  </si>
  <si>
    <t>090-1918B-8CG01</t>
  </si>
  <si>
    <t>Citrus</t>
  </si>
  <si>
    <t>420-1918B-8CG01</t>
  </si>
  <si>
    <t>Marion</t>
  </si>
  <si>
    <t>Mark Vianello, Executive Director CTE</t>
  </si>
  <si>
    <t xml:space="preserve">(352) 671-4180   Ext:      </t>
  </si>
  <si>
    <t>Mark.vianello@marion.k12.fl.us</t>
  </si>
  <si>
    <t>230-1918B-8CG01</t>
  </si>
  <si>
    <t>Gulf</t>
  </si>
  <si>
    <t>542-1918B-8CG01</t>
  </si>
  <si>
    <t>St. Johns River State College</t>
  </si>
  <si>
    <t>100-1918B-8CG01</t>
  </si>
  <si>
    <t>Clay</t>
  </si>
  <si>
    <t>120-1918B-8CG01</t>
  </si>
  <si>
    <t>Columbia</t>
  </si>
  <si>
    <t>162-1918B-8CG01</t>
  </si>
  <si>
    <t>Florida State College at Jacksonville</t>
  </si>
  <si>
    <t>172-1918B-8CG01</t>
  </si>
  <si>
    <t>Pensacola State College</t>
  </si>
  <si>
    <t>320-1918B-8CG01</t>
  </si>
  <si>
    <t>Jackson</t>
  </si>
  <si>
    <t>070-1918B-8CG01</t>
  </si>
  <si>
    <t>Calhoun</t>
  </si>
  <si>
    <t>170-1918B-8CG01</t>
  </si>
  <si>
    <t>Escambia</t>
  </si>
  <si>
    <t>Jesse Wolfe</t>
  </si>
  <si>
    <t xml:space="preserve">(850) 941-6200   Ext: 2103 </t>
  </si>
  <si>
    <t>jwolfe@escambia.k12.fl.edu</t>
  </si>
  <si>
    <t>030-1918B-8CG01</t>
  </si>
  <si>
    <t>Bay</t>
  </si>
  <si>
    <t>520-1918B-8CG01</t>
  </si>
  <si>
    <t>Pinellas</t>
  </si>
  <si>
    <t>080-1918B-8CG01</t>
  </si>
  <si>
    <t>Charlotte</t>
  </si>
  <si>
    <t>282-1918B-8CG01</t>
  </si>
  <si>
    <t>South Florida State College</t>
  </si>
  <si>
    <t>270-1918B-8CG01</t>
  </si>
  <si>
    <t>Hernando</t>
  </si>
  <si>
    <t>140-1918B-8CG01</t>
  </si>
  <si>
    <t>De Soto</t>
  </si>
  <si>
    <t>410-1918B-8CG01</t>
  </si>
  <si>
    <t>Manatee</t>
  </si>
  <si>
    <t>510-1918B-8CG01</t>
  </si>
  <si>
    <t>Pasco</t>
  </si>
  <si>
    <t>500-1918B-8CG01</t>
  </si>
  <si>
    <t>Palm Beach</t>
  </si>
  <si>
    <t>060-1918B-8CG01</t>
  </si>
  <si>
    <t>Broward</t>
  </si>
  <si>
    <t>132-1918B-8CG01</t>
  </si>
  <si>
    <t>Miami Dade College</t>
  </si>
  <si>
    <t>440-1918B-8CG01</t>
  </si>
  <si>
    <t>Monroe</t>
  </si>
  <si>
    <t>250-1918B-8CG01</t>
  </si>
  <si>
    <t>Hardee</t>
  </si>
  <si>
    <t xml:space="preserve">(863) 773-3173   Ext:      </t>
  </si>
  <si>
    <t>282-1918B-8CG02</t>
  </si>
  <si>
    <t>580-1918B-8CG01</t>
  </si>
  <si>
    <t>Sarasota</t>
  </si>
  <si>
    <t>530-1918B-8CG01</t>
  </si>
  <si>
    <t>Polk</t>
  </si>
  <si>
    <t>450-1918B-8CG01</t>
  </si>
  <si>
    <t>Nassau</t>
  </si>
  <si>
    <t>550-1918B-8CG01</t>
  </si>
  <si>
    <t>St. Johns</t>
  </si>
  <si>
    <t>422-1918B-8CG01</t>
  </si>
  <si>
    <t>College of Central Florida</t>
  </si>
  <si>
    <t>610-1918B-8CG01</t>
  </si>
  <si>
    <t>Suwannee</t>
  </si>
  <si>
    <t>180-1918B-8CG01</t>
  </si>
  <si>
    <t>Flagler</t>
  </si>
  <si>
    <t xml:space="preserve">(386) 447-4345   Ext:      </t>
  </si>
  <si>
    <t>562-1918B-8CG04</t>
  </si>
  <si>
    <t>350-1918B-8CG01</t>
  </si>
  <si>
    <t>Lake</t>
  </si>
  <si>
    <t>570-1918B-8CG01</t>
  </si>
  <si>
    <t>Santa Rosa</t>
  </si>
  <si>
    <t>Donna Christopher</t>
  </si>
  <si>
    <t xml:space="preserve">(850) 983-5710   Ext:      </t>
  </si>
  <si>
    <t>christopherd@santarosa.k12.fl.us</t>
  </si>
  <si>
    <t>462-1918B-8CG02</t>
  </si>
  <si>
    <t>Northwest Florida State College</t>
  </si>
  <si>
    <t>462-1918B-8CG01</t>
  </si>
  <si>
    <t>390-1918B-8CG01</t>
  </si>
  <si>
    <t>Liberty</t>
  </si>
  <si>
    <t>670-1918B-8CG02</t>
  </si>
  <si>
    <t>Washington</t>
  </si>
  <si>
    <t xml:space="preserve">(850) 638-1180   Ext: 301  </t>
  </si>
  <si>
    <t>martha.compton@fptc.com</t>
  </si>
  <si>
    <t>310-1918B-8CG01</t>
  </si>
  <si>
    <t>Indian River</t>
  </si>
  <si>
    <t>562-1918B-8CG02</t>
  </si>
  <si>
    <t>430-1918B-8CG01</t>
  </si>
  <si>
    <t>Martin</t>
  </si>
  <si>
    <t>050-1918B-8CG01</t>
  </si>
  <si>
    <t>Brevard</t>
  </si>
  <si>
    <t xml:space="preserve">(321) 633-3660   Ext: 198  </t>
  </si>
  <si>
    <t>592-1918B-8CG01</t>
  </si>
  <si>
    <t>Seminole State College of Florida</t>
  </si>
  <si>
    <t xml:space="preserve">(407) 708-2119   Ext:      </t>
  </si>
  <si>
    <t>642-1918B-8CG01</t>
  </si>
  <si>
    <t>Daytona State College</t>
  </si>
  <si>
    <t>562-1918B-8CG03</t>
  </si>
  <si>
    <t>490-1918B-8CG01</t>
  </si>
  <si>
    <t>Osceola</t>
  </si>
  <si>
    <t>600-1918B-8CG01</t>
  </si>
  <si>
    <t>Sumter</t>
  </si>
  <si>
    <t>480-1918B-8CG01</t>
  </si>
  <si>
    <t>Orange</t>
  </si>
  <si>
    <t>290-1918B-8CG01</t>
  </si>
  <si>
    <t>Hillsborough</t>
  </si>
  <si>
    <t xml:space="preserve">(813) 231-1929   Ext:      </t>
  </si>
  <si>
    <t>110-1918B-8CG01</t>
  </si>
  <si>
    <t>Collier</t>
  </si>
  <si>
    <t>620-1918B-8CG01</t>
  </si>
  <si>
    <t>Taylor</t>
  </si>
  <si>
    <t>130-1918B-8CG01</t>
  </si>
  <si>
    <t>Miami-Dade</t>
  </si>
  <si>
    <t>Contact_Grant</t>
  </si>
  <si>
    <t>Phone number_Grant</t>
  </si>
  <si>
    <t>Email Address_Grant</t>
  </si>
  <si>
    <t>Regina Browning</t>
  </si>
  <si>
    <t xml:space="preserve">(850) 922-5343   Ext:      </t>
  </si>
  <si>
    <t>browningr@leonschools.net</t>
  </si>
  <si>
    <t>Julie Falt</t>
  </si>
  <si>
    <t xml:space="preserve">(352) 395-5967   Ext:      </t>
  </si>
  <si>
    <t>julie.falt@sfcollege.edu</t>
  </si>
  <si>
    <t>Rita Davis</t>
  </si>
  <si>
    <t xml:space="preserve">(239) 939-6304   Ext:      </t>
  </si>
  <si>
    <t>ritaed@leeschools.net</t>
  </si>
  <si>
    <t>Kelly Amatucci</t>
  </si>
  <si>
    <t xml:space="preserve">(772) 462-7674   Ext:      </t>
  </si>
  <si>
    <t>kamatucc@irsc.edu</t>
  </si>
  <si>
    <t>Gloria Bishop</t>
  </si>
  <si>
    <t xml:space="preserve">(352) 726-2430   Ext: 4313 </t>
  </si>
  <si>
    <t>bishopg@citrus.k12.fl.us</t>
  </si>
  <si>
    <t>Billy Hoover</t>
  </si>
  <si>
    <t xml:space="preserve">(850) 247-8036   Ext:      </t>
  </si>
  <si>
    <t>bhoover@gulf.k12.fl.us</t>
  </si>
  <si>
    <t>Melissa Perry</t>
  </si>
  <si>
    <t xml:space="preserve">(386) 312-4088   Ext:      </t>
  </si>
  <si>
    <t>melissaperry@sjrstate.edu</t>
  </si>
  <si>
    <t>Shannah Kosek</t>
  </si>
  <si>
    <t xml:space="preserve">(904) 336-4450   Ext:      </t>
  </si>
  <si>
    <t>shannah.kosek@myoneclay.net</t>
  </si>
  <si>
    <t>Janora Crow</t>
  </si>
  <si>
    <t xml:space="preserve">(386) 758-4888   Ext:      </t>
  </si>
  <si>
    <t>crowj@columbiak12.com</t>
  </si>
  <si>
    <t>Jennifer Peterson</t>
  </si>
  <si>
    <t xml:space="preserve">(904) 632-3291   Ext:      </t>
  </si>
  <si>
    <t>jennifer.peterson@fscj.edu</t>
  </si>
  <si>
    <t>Phyllis Daniels</t>
  </si>
  <si>
    <t xml:space="preserve">(850) 482-9617   Ext: 223  </t>
  </si>
  <si>
    <t>phyllis.daniels@jcsb.org</t>
  </si>
  <si>
    <t>Vicki Davis</t>
  </si>
  <si>
    <t xml:space="preserve">(850) 674-8733   Ext: 22   </t>
  </si>
  <si>
    <t>vicki.davis@calhounflschools.org</t>
  </si>
  <si>
    <t>Ann Leonard</t>
  </si>
  <si>
    <t>leonaaa1@bay.k12.fl.us</t>
  </si>
  <si>
    <t>Anne Morgan</t>
  </si>
  <si>
    <t xml:space="preserve">(727) 588-6326   Ext:      </t>
  </si>
  <si>
    <t>morganan@pcsb.org</t>
  </si>
  <si>
    <t>Deelynn Bennett</t>
  </si>
  <si>
    <t xml:space="preserve">(941) 255-7500   Ext: 101  </t>
  </si>
  <si>
    <t>deelynn.bennett@yourcharlotteschools.net</t>
  </si>
  <si>
    <t>Courtney Green</t>
  </si>
  <si>
    <t xml:space="preserve">(863) 784-7431   Ext:      </t>
  </si>
  <si>
    <t>courtney.green@southflorida.edu</t>
  </si>
  <si>
    <t>Sophia Watson</t>
  </si>
  <si>
    <t xml:space="preserve">(352) 797-7018   Ext: 415  </t>
  </si>
  <si>
    <t>watson_s@hcsb.k12.fl.us</t>
  </si>
  <si>
    <t>Kathy Severson</t>
  </si>
  <si>
    <t xml:space="preserve">(863) 993-1333   Ext:      </t>
  </si>
  <si>
    <t>kathy.severson@desotoschools.com</t>
  </si>
  <si>
    <t>Doug Wagner, Executive Director, Adult, &amp; CTE</t>
  </si>
  <si>
    <t xml:space="preserve">(941) 751-6550   Ext: 2057 </t>
  </si>
  <si>
    <t>wagnerd@manateeschools.net</t>
  </si>
  <si>
    <t>Terry Aunchman, Director of CTE</t>
  </si>
  <si>
    <t xml:space="preserve">(813) 794-2211   Ext:      </t>
  </si>
  <si>
    <t>taunchma@pasco.k12.fl.us</t>
  </si>
  <si>
    <t>Fred Barch</t>
  </si>
  <si>
    <t xml:space="preserve">(561) 649-6015   Ext:      </t>
  </si>
  <si>
    <t>fred.barch@palmbeachschools.org</t>
  </si>
  <si>
    <t>Enid Valdez</t>
  </si>
  <si>
    <t xml:space="preserve">(754) 321-8401   Ext:      </t>
  </si>
  <si>
    <t>enid.valdez@browardschools.com</t>
  </si>
  <si>
    <t>Dr. Jerry Caputo</t>
  </si>
  <si>
    <t>(305) 293-1400   Ext: 53386</t>
  </si>
  <si>
    <t>gerald.caputo@keysschools.com</t>
  </si>
  <si>
    <t>Meredith Durastanti</t>
  </si>
  <si>
    <t>mdurastanti@hardee.k12.fl.us</t>
  </si>
  <si>
    <t>Eric McClendon</t>
  </si>
  <si>
    <t>Eric.McClendon@sarasotacountyschools.net</t>
  </si>
  <si>
    <t>Marc Hutek, Associate Superintendent</t>
  </si>
  <si>
    <t xml:space="preserve">(863) 519-8438   Ext:      </t>
  </si>
  <si>
    <t>marc.hutek@polk-fl.net</t>
  </si>
  <si>
    <t>Angela Cole</t>
  </si>
  <si>
    <t xml:space="preserve">(904) 548-4475   Ext:      </t>
  </si>
  <si>
    <t>angela.cole@nassau.k12.fl.us</t>
  </si>
  <si>
    <t xml:space="preserve">(904) 547-3430   Ext:      </t>
  </si>
  <si>
    <t>Holly McGlashan</t>
  </si>
  <si>
    <t xml:space="preserve">(352) 493-9533   Ext:      </t>
  </si>
  <si>
    <t>mcglashh@cf.edu</t>
  </si>
  <si>
    <t>Mary Keen</t>
  </si>
  <si>
    <t xml:space="preserve">(386) 647-4230   Ext:      </t>
  </si>
  <si>
    <t>mary.keen@suwannee.k12.fl.us</t>
  </si>
  <si>
    <t>Sharon Kochenour</t>
  </si>
  <si>
    <t>kochenours@flaglerschools.com</t>
  </si>
  <si>
    <t>DeAnna Thomas</t>
  </si>
  <si>
    <t xml:space="preserve">(352) 589-2250   Ext: 1813 </t>
  </si>
  <si>
    <t>thomasd@lake.k12.fl.us</t>
  </si>
  <si>
    <t>Terrell Sykes</t>
  </si>
  <si>
    <t xml:space="preserve">(850) 643-1016   Ext: 203  </t>
  </si>
  <si>
    <t>terrell.sykes@lcsb.org</t>
  </si>
  <si>
    <t>Martha Compton</t>
  </si>
  <si>
    <t>Christi Shields</t>
  </si>
  <si>
    <t xml:space="preserve">(772) 564-5001   Ext:      </t>
  </si>
  <si>
    <t>christi.shields@indianriverschools.org</t>
  </si>
  <si>
    <t>Melissa Eversdyke</t>
  </si>
  <si>
    <t xml:space="preserve">(772) 219-1296   Ext: 161  </t>
  </si>
  <si>
    <t>eversdm@martin.k12.fl.us</t>
  </si>
  <si>
    <t>Jeffery Arnott</t>
  </si>
  <si>
    <t>arnott.jeffery@bevardschools.com</t>
  </si>
  <si>
    <t>Frank Bonjione</t>
  </si>
  <si>
    <t>bonjionf@eminolestate.edu</t>
  </si>
  <si>
    <t>Matthew Davids</t>
  </si>
  <si>
    <t xml:space="preserve">(386) 506-3410   Ext:      </t>
  </si>
  <si>
    <t>matthew_davids@daytonastate.edu</t>
  </si>
  <si>
    <t>Melanie Stefanowicz</t>
  </si>
  <si>
    <t xml:space="preserve">(407) 518-4579   Ext:      </t>
  </si>
  <si>
    <t>stefanom@osceola.k12.fl.us</t>
  </si>
  <si>
    <t>Christine Burk, Coordinator, Career &amp; Adult Ed</t>
  </si>
  <si>
    <t>(352) 793-5719   Ext: 54210</t>
  </si>
  <si>
    <t>Christine.Burk@sumter.k12.fl.us</t>
  </si>
  <si>
    <t>Rosa Grant</t>
  </si>
  <si>
    <t xml:space="preserve">(407) 317-3200   Ext: 2708 </t>
  </si>
  <si>
    <t>rosa.grant@ocps.net</t>
  </si>
  <si>
    <t>Josalyn.Loango@sdhc.k12.fl.us</t>
  </si>
  <si>
    <t>Jodi Tillman</t>
  </si>
  <si>
    <t xml:space="preserve">(850) 838-2545   Ext:      </t>
  </si>
  <si>
    <t>jodi.tillman@taylor.k12.fl.us</t>
  </si>
  <si>
    <t>Iraida R. Mendez-Cartaya</t>
  </si>
  <si>
    <t xml:space="preserve">(305) 995-1497   Ext:      </t>
  </si>
  <si>
    <t>imendez@dadeschools.net</t>
  </si>
  <si>
    <t>Click here to select from dropdown menu</t>
  </si>
  <si>
    <t>Grant Number</t>
  </si>
  <si>
    <t>Project Manager</t>
  </si>
  <si>
    <t>Ebonee Daniels</t>
  </si>
  <si>
    <t>Chris Ciardo</t>
  </si>
  <si>
    <t>Ordania Jones</t>
  </si>
  <si>
    <t>John Occhiuzzo</t>
  </si>
  <si>
    <t>Darl Walker</t>
  </si>
  <si>
    <t>Daphne Kilpatrick</t>
  </si>
  <si>
    <t>Grant Managers</t>
  </si>
  <si>
    <t>Name</t>
  </si>
  <si>
    <t>Email</t>
  </si>
  <si>
    <t>Christopher.Ciardo@fldoe.org</t>
  </si>
  <si>
    <t>daphne.kilpatrick@fldoe.org</t>
  </si>
  <si>
    <t>darl.walker@fldoe.org</t>
  </si>
  <si>
    <t>ebonee.daniels@fldoe.org</t>
  </si>
  <si>
    <t>john.occhiuzzo@fldoe.org</t>
  </si>
  <si>
    <t>ordania.jones@fldoe.org</t>
  </si>
  <si>
    <t>FINAL END OF YEAR STAFF INSTRUCTIONS</t>
  </si>
  <si>
    <t>FLDOE Program Managers complete all blue shaded cells.</t>
  </si>
  <si>
    <t>End-of-Year Performance Reconciliation Reporting Form
Adult General Education
Program Year 2017-2018</t>
  </si>
  <si>
    <t>If yes, to facilitate service, please state your need(s) and your FLDOE program manager will contact you. Please respond here:</t>
  </si>
  <si>
    <t>1. Save a copy of the Excel form to your computer.</t>
  </si>
  <si>
    <t>6. Send original final DOE 499 to the FLDOE Comptroller's Office per the GREEN BOOK. GREEN BOOK:
http://www.fldoe.org/finance/contracts-grants-procurement/grants-management/project-application-amendment-procedur.stml</t>
  </si>
  <si>
    <t xml:space="preserve">Difference Between Final and Required Enrollment </t>
  </si>
  <si>
    <r>
      <t xml:space="preserve">3. Provide information in the green shaded cell labeled Final NRS Participants Unduplicated Student Enrollments.
        - Final NRS Participants Unduplicated Student Enrollment. </t>
    </r>
    <r>
      <rPr>
        <i/>
        <sz val="11"/>
        <color theme="1"/>
        <rFont val="Arial"/>
        <family val="2"/>
      </rPr>
      <t>Reconciliation of enrollment data to financial 
         disbursement is based on data submitted in the Adult Education National Reporting System (NRS) 
         accountability report and financial data reported on the DOE 499 form.</t>
    </r>
    <r>
      <rPr>
        <sz val="11"/>
        <color theme="1"/>
        <rFont val="Arial"/>
        <family val="2"/>
      </rPr>
      <t xml:space="preserve">
</t>
    </r>
  </si>
  <si>
    <t>2. Click on the Project Number drop down menu and select the project award number you are reporting. 
    This will auto-populate the following fields: Provider Name, Contact Person Name, Phone Number, Email Address, 
    Project Award Amount, Funds  per Enrollment, NRS Participant Projections approved in your grant award found on
    Form 1-D, Mid-Year NRS Participants Reported, and Mid-Year Paricipant Percentage.</t>
  </si>
  <si>
    <t xml:space="preserve">4. Final enrollment percentage will be calculated and autopopulated based on approved projected enrollment compared
     to actual year one final enrollment meeting at least 85%. 
   - Grant recipients that fail to meet at least 85% of projected enrollment figures will earn monies based on funds per
     enrollment. You will be notified by FLDOE with instructions on resubmitting a revised DOE 499 form and possible refund
 to the FLDOE Comptroller's Office. 
   </t>
  </si>
  <si>
    <t>5. Respond to the technical assistance question by clicking on the dropdown menu and selecting either YES or NO. 
    If assistance is needed respond, in the green box provided.
provided.</t>
  </si>
  <si>
    <t xml:space="preserve">7. Email the completed End-of-Year Performance Reconciliation Reporting Form and a scanned copy of your final 
    DOE 499 form to your FLDOE Program Manager.
 </t>
  </si>
  <si>
    <t>020-1918B-8CG02</t>
  </si>
  <si>
    <t>Baker</t>
  </si>
  <si>
    <t>Ann Watts</t>
  </si>
  <si>
    <t xml:space="preserve">(904) 259-0408   Ext:      </t>
  </si>
  <si>
    <t>ann.watts@bakerk12.org</t>
  </si>
  <si>
    <t xml:space="preserve">(850) 767-5520   Ext:      </t>
  </si>
  <si>
    <t>040-1918B-8CG03</t>
  </si>
  <si>
    <t>Bradford</t>
  </si>
  <si>
    <t>Brad Bishop</t>
  </si>
  <si>
    <t xml:space="preserve">(904) 966-6762   Ext:      </t>
  </si>
  <si>
    <t>bishop.brad@mybradford.us</t>
  </si>
  <si>
    <t>Ariel Pehokas</t>
  </si>
  <si>
    <t xml:space="preserve">(239) 377-0959   Ext:      </t>
  </si>
  <si>
    <t>pechokar@colliershcools.com</t>
  </si>
  <si>
    <t>Sherry Joseph</t>
  </si>
  <si>
    <t xml:space="preserve">(305) 237-2187   Ext:      </t>
  </si>
  <si>
    <t>sjoseph1@mdc.edu</t>
  </si>
  <si>
    <t>Joseph Kyle</t>
  </si>
  <si>
    <t xml:space="preserve">(850) 484-2132   Ext:      </t>
  </si>
  <si>
    <t>jkyle@pensacolastate.edu</t>
  </si>
  <si>
    <t>260-1918B-8CG02</t>
  </si>
  <si>
    <t>Hendry</t>
  </si>
  <si>
    <t>Mike Swindle</t>
  </si>
  <si>
    <t xml:space="preserve">(863) 983-1511   Ext:      </t>
  </si>
  <si>
    <t>swindlem@hendry-schools.net</t>
  </si>
  <si>
    <t>Josalyn Loango</t>
  </si>
  <si>
    <t>340-1918B-8CG03</t>
  </si>
  <si>
    <t>Lafayette</t>
  </si>
  <si>
    <t>Donald Harrison</t>
  </si>
  <si>
    <t xml:space="preserve">(386) 249-1649   Ext:      </t>
  </si>
  <si>
    <t>dharrison@lcsbmail.net</t>
  </si>
  <si>
    <t>Ebonee Dennis</t>
  </si>
  <si>
    <t>372-1918B-8CG03</t>
  </si>
  <si>
    <t>Tallahassee Community College</t>
  </si>
  <si>
    <t>Dawn Adolfson</t>
  </si>
  <si>
    <t xml:space="preserve">(850) 201-6655   Ext:      </t>
  </si>
  <si>
    <t>adolfsond@tcc.fl.edu</t>
  </si>
  <si>
    <t>372-1918B-8CG04</t>
  </si>
  <si>
    <t>Rick Frazier</t>
  </si>
  <si>
    <t xml:space="preserve">(850) 201-8708   Ext:      </t>
  </si>
  <si>
    <t>frazierr@tcc.f.edu</t>
  </si>
  <si>
    <t>400-1918B-8CG02</t>
  </si>
  <si>
    <t>Madison</t>
  </si>
  <si>
    <t>Kathy S. Smith</t>
  </si>
  <si>
    <t xml:space="preserve">(850) 973-1526   Ext:      </t>
  </si>
  <si>
    <t>kathy.smith@madison.k12.fl.us</t>
  </si>
  <si>
    <t>422-1918B-8CG02</t>
  </si>
  <si>
    <t>Stephanie Bailey</t>
  </si>
  <si>
    <t xml:space="preserve">(850) 200-4112   Ext:      </t>
  </si>
  <si>
    <t>bailey1@nwfsc.edu</t>
  </si>
  <si>
    <t>baily1@nwfsc.edu</t>
  </si>
  <si>
    <t>Patrick Flahive</t>
  </si>
  <si>
    <t>patrick.flahive@stjohns.k12.fl.us</t>
  </si>
  <si>
    <t>(941) 924-1365   Ext: 62494</t>
  </si>
  <si>
    <t>630-1918B-8CG02</t>
  </si>
  <si>
    <t>Union</t>
  </si>
  <si>
    <t>Barry Sams</t>
  </si>
  <si>
    <t xml:space="preserve">(386) 496-1300   Ext:      </t>
  </si>
  <si>
    <t>samsb@union.k12.fl.us</t>
  </si>
  <si>
    <t>650-1918B-8CG02</t>
  </si>
  <si>
    <t>Wakulla</t>
  </si>
  <si>
    <t>William "Dod" Walker</t>
  </si>
  <si>
    <t xml:space="preserve">(850) 926-1841   Ext:      </t>
  </si>
  <si>
    <t>william.walker@wcsb.us</t>
  </si>
  <si>
    <t>670-1918B-8CG01</t>
  </si>
  <si>
    <t>martha.compton@fptc.edu</t>
  </si>
  <si>
    <t>Grant Manager Contact</t>
  </si>
  <si>
    <t>http://www.fldoe.org/finance/contracts-grants-procurement/grants-management/project-application-amendment-procedur.stml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</si>
</sst>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quot;$&quot;#,##0.00\)"/>
  </numFmts>
  <fonts count="27" x14ac:knownFonts="1">
    <font>
      <sz val="11"/>
      <color theme="1"/>
      <name val="Calibri"/>
      <family val="2"/>
      <scheme val="minor"/>
    </font>
    <font>
      <b/>
      <sz val="11"/>
      <color theme="1"/>
      <name val="Arial"/>
      <family val="2"/>
    </font>
    <font>
      <b/>
      <sz val="12"/>
      <color theme="1"/>
      <name val="Arial"/>
      <family val="2"/>
    </font>
    <font>
      <sz val="11"/>
      <color theme="1"/>
      <name val="Arial"/>
      <family val="2"/>
    </font>
    <font>
      <b/>
      <sz val="11"/>
      <color theme="0"/>
      <name val="Arial"/>
      <family val="2"/>
    </font>
    <font>
      <b/>
      <sz val="11"/>
      <color rgb="FFFF0000"/>
      <name val="Arial"/>
      <family val="2"/>
    </font>
    <font>
      <sz val="11"/>
      <color theme="1"/>
      <name val="Calibri"/>
      <family val="2"/>
      <scheme val="minor"/>
    </font>
    <font>
      <b/>
      <sz val="10"/>
      <color theme="1"/>
      <name val="Arial"/>
      <family val="2"/>
    </font>
    <font>
      <b/>
      <sz val="8"/>
      <color theme="1"/>
      <name val="Arial"/>
      <family val="2"/>
    </font>
    <font>
      <b/>
      <sz val="11"/>
      <name val="Arial"/>
      <family val="2"/>
    </font>
    <font>
      <b/>
      <sz val="8"/>
      <color rgb="FFFF0000"/>
      <name val="Arial"/>
      <family val="2"/>
    </font>
    <font>
      <b/>
      <u/>
      <sz val="11"/>
      <color theme="1"/>
      <name val="Arial"/>
      <family val="2"/>
    </font>
    <font>
      <u/>
      <sz val="11"/>
      <color theme="1"/>
      <name val="Arial"/>
      <family val="2"/>
    </font>
    <font>
      <b/>
      <sz val="9"/>
      <color rgb="FFFF0000"/>
      <name val="Arial"/>
      <family val="2"/>
    </font>
    <font>
      <sz val="11"/>
      <color indexed="8"/>
      <name val="Calibri"/>
      <family val="2"/>
    </font>
    <font>
      <sz val="10"/>
      <color indexed="8"/>
      <name val="Arial"/>
      <family val="2"/>
    </font>
    <font>
      <sz val="10"/>
      <color indexed="8"/>
      <name val="Arial"/>
      <family val="2"/>
    </font>
    <font>
      <sz val="11"/>
      <color indexed="8"/>
      <name val="Calibri"/>
      <family val="2"/>
    </font>
    <font>
      <i/>
      <sz val="11"/>
      <color theme="1"/>
      <name val="Arial"/>
      <family val="2"/>
    </font>
    <font>
      <u/>
      <sz val="11"/>
      <color theme="10"/>
      <name val="Calibri"/>
      <family val="2"/>
      <scheme val="minor"/>
    </font>
    <font>
      <sz val="11"/>
      <color indexed="8"/>
      <name val="Calibri"/>
    </font>
    <font>
      <sz val="10"/>
      <color indexed="8"/>
      <name val="Arial"/>
    </font>
    <font>
      <sz val="11"/>
      <name val="Arial"/>
      <family val="2"/>
    </font>
    <font>
      <sz val="16"/>
      <name val="Arial"/>
      <family val="2"/>
    </font>
    <font>
      <sz val="16"/>
      <color rgb="FFFF0000"/>
      <name val="Arial"/>
      <family val="2"/>
    </font>
    <font>
      <u/>
      <sz val="11"/>
      <color rgb="FF0000FF"/>
      <name val="Arial"/>
      <family val="2"/>
    </font>
    <font>
      <sz val="11"/>
      <color rgb="FF0000FF"/>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indexed="22"/>
        <bgColor indexed="0"/>
      </patternFill>
    </fill>
    <fill>
      <patternFill patternType="solid">
        <fgColor theme="9" tint="0.79998168889431442"/>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15" fillId="0" borderId="0"/>
    <xf numFmtId="0" fontId="16" fillId="0" borderId="0"/>
    <xf numFmtId="0" fontId="19" fillId="0" borderId="0" applyNumberFormat="0" applyFill="0" applyBorder="0" applyAlignment="0" applyProtection="0"/>
    <xf numFmtId="0" fontId="21" fillId="0" borderId="0"/>
  </cellStyleXfs>
  <cellXfs count="155">
    <xf numFmtId="0" fontId="0" fillId="0" borderId="0" xfId="0"/>
    <xf numFmtId="0" fontId="1" fillId="0" borderId="0" xfId="0" applyFont="1" applyFill="1" applyBorder="1" applyAlignment="1">
      <alignment horizontal="center" vertical="center"/>
    </xf>
    <xf numFmtId="0" fontId="3" fillId="0" borderId="0" xfId="0" applyFont="1" applyFill="1" applyBorder="1" applyAlignment="1">
      <alignment horizontal="center"/>
    </xf>
    <xf numFmtId="0" fontId="1" fillId="0" borderId="0" xfId="0" applyFont="1"/>
    <xf numFmtId="0" fontId="3" fillId="0" borderId="0" xfId="0" applyFont="1" applyBorder="1" applyAlignment="1">
      <alignment horizontal="center"/>
    </xf>
    <xf numFmtId="0" fontId="1" fillId="0" borderId="0" xfId="0" applyFont="1" applyBorder="1" applyAlignment="1">
      <alignment horizontal="center" vertical="center"/>
    </xf>
    <xf numFmtId="0" fontId="3" fillId="0" borderId="0" xfId="0" applyFont="1" applyAlignment="1">
      <alignment vertical="top"/>
    </xf>
    <xf numFmtId="0" fontId="11" fillId="0" borderId="0" xfId="0" applyFont="1"/>
    <xf numFmtId="0" fontId="12" fillId="0" borderId="0" xfId="0" applyFont="1"/>
    <xf numFmtId="0" fontId="1" fillId="0" borderId="0" xfId="0" applyFont="1" applyFill="1" applyBorder="1" applyAlignment="1">
      <alignment horizontal="left"/>
    </xf>
    <xf numFmtId="164" fontId="1" fillId="0" borderId="0" xfId="1" applyNumberFormat="1" applyFont="1" applyFill="1" applyBorder="1" applyAlignment="1">
      <alignment horizontal="center"/>
    </xf>
    <xf numFmtId="164" fontId="1" fillId="0" borderId="0" xfId="1" applyNumberFormat="1" applyFont="1" applyFill="1" applyBorder="1"/>
    <xf numFmtId="164" fontId="1" fillId="0" borderId="10" xfId="1" applyNumberFormat="1" applyFont="1" applyFill="1" applyBorder="1" applyAlignment="1">
      <alignment horizontal="center" vertical="center"/>
    </xf>
    <xf numFmtId="44" fontId="1" fillId="0" borderId="10" xfId="1" applyFont="1" applyFill="1" applyBorder="1" applyAlignment="1">
      <alignment horizontal="center" vertical="center"/>
    </xf>
    <xf numFmtId="0" fontId="1" fillId="0" borderId="0" xfId="0" applyFont="1" applyFill="1" applyBorder="1" applyAlignment="1">
      <alignment horizontal="left" vertical="center"/>
    </xf>
    <xf numFmtId="0" fontId="2" fillId="0" borderId="0" xfId="0" applyFont="1" applyAlignment="1">
      <alignment horizontal="center"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1" fillId="2" borderId="10" xfId="0" applyFont="1" applyFill="1" applyBorder="1" applyAlignment="1">
      <alignment horizontal="left" vertical="center" wrapText="1"/>
    </xf>
    <xf numFmtId="0" fontId="3" fillId="0" borderId="0" xfId="0" applyFont="1" applyFill="1"/>
    <xf numFmtId="0" fontId="4" fillId="6" borderId="3" xfId="0" applyFont="1" applyFill="1" applyBorder="1" applyAlignment="1">
      <alignment horizontal="center" vertical="center" wrapText="1"/>
    </xf>
    <xf numFmtId="0" fontId="1" fillId="6" borderId="10" xfId="0" applyFont="1" applyFill="1" applyBorder="1" applyAlignment="1">
      <alignment horizontal="left" vertical="top" wrapText="1"/>
    </xf>
    <xf numFmtId="0" fontId="1" fillId="2" borderId="1" xfId="0" applyFont="1" applyFill="1" applyBorder="1" applyAlignment="1">
      <alignment horizontal="left" vertical="center" wrapText="1"/>
    </xf>
    <xf numFmtId="165" fontId="1" fillId="0" borderId="1" xfId="3" applyNumberFormat="1" applyFont="1" applyFill="1" applyBorder="1" applyAlignment="1">
      <alignment horizontal="center" vertical="center"/>
    </xf>
    <xf numFmtId="0" fontId="13" fillId="0" borderId="0" xfId="0" applyFont="1" applyAlignment="1">
      <alignment vertical="center" wrapText="1"/>
    </xf>
    <xf numFmtId="0" fontId="1" fillId="2" borderId="4" xfId="0" applyFont="1" applyFill="1" applyBorder="1" applyAlignment="1">
      <alignment horizontal="center" wrapText="1"/>
    </xf>
    <xf numFmtId="0" fontId="1" fillId="2" borderId="11" xfId="0" applyFont="1" applyFill="1" applyBorder="1" applyAlignment="1">
      <alignment horizontal="center" wrapText="1"/>
    </xf>
    <xf numFmtId="44" fontId="5" fillId="0" borderId="10" xfId="0" applyNumberFormat="1" applyFont="1" applyFill="1" applyBorder="1" applyAlignment="1">
      <alignment vertical="center"/>
    </xf>
    <xf numFmtId="44" fontId="9" fillId="0" borderId="10" xfId="1" applyFont="1" applyBorder="1" applyAlignment="1">
      <alignment horizontal="center" vertical="center"/>
    </xf>
    <xf numFmtId="10" fontId="1" fillId="0" borderId="1" xfId="2" applyNumberFormat="1" applyFont="1" applyFill="1" applyBorder="1" applyAlignment="1">
      <alignment horizontal="center" vertical="center"/>
    </xf>
    <xf numFmtId="0" fontId="1" fillId="0" borderId="1" xfId="0"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xf numFmtId="0" fontId="1" fillId="6" borderId="1" xfId="0" applyFont="1" applyFill="1" applyBorder="1" applyAlignment="1">
      <alignment horizontal="center" vertical="center"/>
    </xf>
    <xf numFmtId="0" fontId="3" fillId="0" borderId="0" xfId="0" applyFont="1"/>
    <xf numFmtId="0" fontId="3" fillId="0" borderId="0" xfId="0" applyFont="1" applyAlignment="1">
      <alignment horizontal="left" vertical="top" wrapText="1"/>
    </xf>
    <xf numFmtId="0" fontId="3" fillId="0" borderId="0" xfId="0" applyFont="1" applyAlignment="1">
      <alignment vertical="top" wrapText="1"/>
    </xf>
    <xf numFmtId="0" fontId="1" fillId="0" borderId="1" xfId="0" applyFont="1" applyFill="1" applyBorder="1" applyAlignment="1">
      <alignment horizontal="center" vertical="center"/>
    </xf>
    <xf numFmtId="0" fontId="14" fillId="7" borderId="13" xfId="4" applyFont="1" applyFill="1" applyBorder="1" applyAlignment="1">
      <alignment horizontal="center"/>
    </xf>
    <xf numFmtId="0" fontId="14" fillId="7" borderId="0" xfId="4" applyFont="1" applyFill="1" applyBorder="1" applyAlignment="1">
      <alignment horizontal="center"/>
    </xf>
    <xf numFmtId="0" fontId="14" fillId="7" borderId="13" xfId="4" applyFont="1" applyFill="1" applyBorder="1" applyAlignment="1">
      <alignment horizontal="center" wrapText="1"/>
    </xf>
    <xf numFmtId="0" fontId="0" fillId="0" borderId="0" xfId="0" applyAlignment="1">
      <alignment wrapText="1"/>
    </xf>
    <xf numFmtId="0" fontId="14" fillId="7" borderId="13" xfId="4" applyFont="1" applyFill="1" applyBorder="1" applyAlignment="1">
      <alignment horizontal="left"/>
    </xf>
    <xf numFmtId="0" fontId="17" fillId="0" borderId="14" xfId="5" applyFont="1" applyFill="1" applyBorder="1" applyAlignment="1">
      <alignment wrapText="1"/>
    </xf>
    <xf numFmtId="0" fontId="3" fillId="0" borderId="0" xfId="0" applyFont="1" applyBorder="1"/>
    <xf numFmtId="0" fontId="1" fillId="0" borderId="0" xfId="0" applyFont="1" applyBorder="1"/>
    <xf numFmtId="0" fontId="3" fillId="0" borderId="0" xfId="0" applyFont="1" applyBorder="1" applyAlignment="1">
      <alignment horizontal="left" vertical="top" wrapText="1"/>
    </xf>
    <xf numFmtId="0" fontId="3" fillId="0" borderId="0" xfId="0" applyFont="1" applyBorder="1" applyAlignment="1">
      <alignment vertical="top" wrapText="1"/>
    </xf>
    <xf numFmtId="0" fontId="3" fillId="0" borderId="0" xfId="0" applyFont="1" applyFill="1" applyBorder="1"/>
    <xf numFmtId="0" fontId="3" fillId="0" borderId="0" xfId="0" applyFont="1"/>
    <xf numFmtId="0" fontId="3" fillId="0" borderId="0" xfId="0" applyFont="1"/>
    <xf numFmtId="0" fontId="1" fillId="2" borderId="2" xfId="0" applyFont="1" applyFill="1" applyBorder="1" applyAlignment="1">
      <alignment horizontal="left" vertical="center"/>
    </xf>
    <xf numFmtId="0" fontId="1" fillId="2" borderId="5" xfId="0" applyFont="1" applyFill="1" applyBorder="1" applyAlignment="1">
      <alignment horizontal="left" vertical="center"/>
    </xf>
    <xf numFmtId="0" fontId="1" fillId="4" borderId="2" xfId="0" applyFont="1" applyFill="1" applyBorder="1" applyAlignment="1">
      <alignment horizontal="center" vertical="center"/>
    </xf>
    <xf numFmtId="0" fontId="19" fillId="0" borderId="0" xfId="6"/>
    <xf numFmtId="0" fontId="9" fillId="0" borderId="0" xfId="0" applyFont="1" applyFill="1" applyBorder="1" applyAlignment="1">
      <alignment horizontal="center"/>
    </xf>
    <xf numFmtId="44" fontId="5" fillId="0" borderId="0" xfId="0" applyNumberFormat="1" applyFont="1" applyFill="1" applyBorder="1" applyAlignment="1">
      <alignment vertical="center"/>
    </xf>
    <xf numFmtId="43" fontId="1" fillId="6" borderId="1" xfId="3" applyFont="1" applyFill="1" applyBorder="1" applyAlignment="1">
      <alignment horizontal="center" vertical="center"/>
    </xf>
    <xf numFmtId="0" fontId="1" fillId="0" borderId="0" xfId="0" applyFont="1" applyFill="1" applyBorder="1" applyAlignment="1">
      <alignment horizontal="center" wrapText="1"/>
    </xf>
    <xf numFmtId="0" fontId="3" fillId="0" borderId="0" xfId="0" applyFont="1"/>
    <xf numFmtId="0" fontId="20" fillId="0" borderId="14" xfId="7" applyFont="1" applyFill="1" applyBorder="1" applyAlignment="1">
      <alignment wrapText="1"/>
    </xf>
    <xf numFmtId="166" fontId="20" fillId="0" borderId="14" xfId="7" applyNumberFormat="1" applyFont="1" applyFill="1" applyBorder="1" applyAlignment="1">
      <alignment horizontal="right" wrapText="1"/>
    </xf>
    <xf numFmtId="0" fontId="20" fillId="0" borderId="14" xfId="7" applyFont="1" applyFill="1" applyBorder="1" applyAlignment="1">
      <alignment horizontal="right" wrapText="1"/>
    </xf>
    <xf numFmtId="0" fontId="23" fillId="0" borderId="0" xfId="0" applyFont="1"/>
    <xf numFmtId="0" fontId="24" fillId="0" borderId="0" xfId="0" applyFont="1"/>
    <xf numFmtId="0" fontId="22" fillId="0" borderId="0" xfId="0" applyFont="1" applyFill="1" applyAlignment="1">
      <alignment vertical="center"/>
    </xf>
    <xf numFmtId="0" fontId="22" fillId="0" borderId="0" xfId="0" applyFont="1" applyAlignment="1">
      <alignment vertical="center"/>
    </xf>
    <xf numFmtId="0" fontId="1" fillId="5" borderId="1" xfId="0" applyFont="1" applyFill="1" applyBorder="1" applyAlignment="1" applyProtection="1">
      <alignment horizontal="center" vertical="center"/>
      <protection locked="0"/>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3" fillId="0" borderId="4" xfId="0" applyNumberFormat="1" applyFont="1" applyFill="1" applyBorder="1" applyAlignment="1">
      <alignment horizontal="center"/>
    </xf>
    <xf numFmtId="0" fontId="3" fillId="0" borderId="5" xfId="0" applyNumberFormat="1" applyFont="1" applyFill="1" applyBorder="1" applyAlignment="1">
      <alignment horizontal="center"/>
    </xf>
    <xf numFmtId="0" fontId="3" fillId="0" borderId="6" xfId="0" applyNumberFormat="1" applyFont="1" applyFill="1" applyBorder="1" applyAlignment="1">
      <alignment horizontal="center"/>
    </xf>
    <xf numFmtId="0" fontId="1" fillId="2" borderId="3" xfId="0" applyFont="1" applyFill="1" applyBorder="1" applyAlignment="1">
      <alignment horizontal="left" vertical="center"/>
    </xf>
    <xf numFmtId="0" fontId="3" fillId="0" borderId="1" xfId="0" applyNumberFormat="1" applyFont="1" applyFill="1" applyBorder="1" applyAlignment="1">
      <alignment horizontal="center"/>
    </xf>
    <xf numFmtId="0" fontId="3" fillId="0" borderId="2" xfId="0" applyNumberFormat="1" applyFont="1" applyFill="1" applyBorder="1" applyAlignment="1">
      <alignment horizontal="center"/>
    </xf>
    <xf numFmtId="0" fontId="3" fillId="0" borderId="3" xfId="0" applyNumberFormat="1" applyFont="1" applyFill="1" applyBorder="1" applyAlignment="1">
      <alignment horizontal="center"/>
    </xf>
    <xf numFmtId="0" fontId="2" fillId="0" borderId="8" xfId="0" applyFont="1" applyBorder="1" applyAlignment="1">
      <alignment horizontal="center" vertical="center" wrapText="1"/>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3" borderId="1" xfId="0" applyFont="1" applyFill="1" applyBorder="1" applyAlignment="1">
      <alignment horizontal="left"/>
    </xf>
    <xf numFmtId="0" fontId="1" fillId="3" borderId="3" xfId="0" applyFont="1" applyFill="1" applyBorder="1" applyAlignment="1">
      <alignment horizontal="left"/>
    </xf>
    <xf numFmtId="0" fontId="5" fillId="5" borderId="1" xfId="0" applyFont="1" applyFill="1" applyBorder="1" applyAlignment="1" applyProtection="1">
      <alignment horizontal="center"/>
      <protection locked="0"/>
    </xf>
    <xf numFmtId="0" fontId="9" fillId="5" borderId="3" xfId="0" applyFont="1" applyFill="1" applyBorder="1" applyAlignment="1" applyProtection="1">
      <alignment horizontal="center"/>
      <protection locked="0"/>
    </xf>
    <xf numFmtId="164" fontId="1" fillId="0" borderId="1" xfId="1" applyNumberFormat="1" applyFont="1" applyFill="1" applyBorder="1" applyAlignment="1">
      <alignment horizontal="center"/>
    </xf>
    <xf numFmtId="164" fontId="1" fillId="0" borderId="3" xfId="1" applyNumberFormat="1" applyFont="1" applyFill="1" applyBorder="1" applyAlignment="1">
      <alignment horizontal="center"/>
    </xf>
    <xf numFmtId="164" fontId="1" fillId="0" borderId="1" xfId="1" applyNumberFormat="1" applyFont="1" applyFill="1" applyBorder="1"/>
    <xf numFmtId="164" fontId="1" fillId="0" borderId="3" xfId="1" applyNumberFormat="1" applyFont="1" applyFill="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9" fontId="5" fillId="0" borderId="1" xfId="2" applyNumberFormat="1" applyFont="1" applyFill="1" applyBorder="1" applyAlignment="1">
      <alignment horizontal="center" vertical="center"/>
    </xf>
    <xf numFmtId="9" fontId="5" fillId="0" borderId="3" xfId="2" applyNumberFormat="1" applyFont="1" applyFill="1" applyBorder="1" applyAlignment="1">
      <alignment horizontal="center" vertical="center"/>
    </xf>
    <xf numFmtId="0" fontId="1" fillId="5" borderId="22" xfId="0" applyFont="1" applyFill="1" applyBorder="1" applyAlignment="1">
      <alignment horizontal="left" vertical="center" wrapText="1"/>
    </xf>
    <xf numFmtId="0" fontId="1" fillId="5" borderId="18" xfId="0" applyFont="1" applyFill="1" applyBorder="1" applyAlignment="1">
      <alignment horizontal="left" vertical="center" wrapText="1"/>
    </xf>
    <xf numFmtId="0" fontId="1" fillId="5" borderId="23" xfId="0" applyFont="1" applyFill="1" applyBorder="1" applyAlignment="1">
      <alignment horizontal="left" vertical="center" wrapText="1"/>
    </xf>
    <xf numFmtId="0" fontId="1" fillId="5" borderId="24" xfId="0" applyFont="1" applyFill="1" applyBorder="1" applyAlignment="1" applyProtection="1">
      <alignment horizontal="left" vertical="center"/>
      <protection locked="0"/>
    </xf>
    <xf numFmtId="0" fontId="1" fillId="5" borderId="25" xfId="0" applyFont="1" applyFill="1" applyBorder="1" applyAlignment="1" applyProtection="1">
      <alignment horizontal="left" vertical="center"/>
      <protection locked="0"/>
    </xf>
    <xf numFmtId="0" fontId="1" fillId="5" borderId="26" xfId="0" applyFont="1" applyFill="1" applyBorder="1" applyAlignment="1" applyProtection="1">
      <alignment horizontal="left" vertical="center"/>
      <protection locked="0"/>
    </xf>
    <xf numFmtId="0" fontId="3" fillId="0" borderId="0" xfId="0" applyFont="1" applyAlignment="1">
      <alignment vertical="top" wrapText="1"/>
    </xf>
    <xf numFmtId="0" fontId="3" fillId="0" borderId="0" xfId="0" applyFont="1" applyFill="1" applyAlignment="1">
      <alignment wrapText="1"/>
    </xf>
    <xf numFmtId="0" fontId="3" fillId="0" borderId="0" xfId="0" applyFont="1" applyFill="1"/>
    <xf numFmtId="0" fontId="1" fillId="5" borderId="19" xfId="0" applyFont="1" applyFill="1" applyBorder="1" applyAlignment="1">
      <alignment horizontal="center" vertical="center"/>
    </xf>
    <xf numFmtId="0" fontId="1" fillId="5" borderId="20" xfId="0" applyFont="1" applyFill="1" applyBorder="1" applyAlignment="1">
      <alignment horizontal="center" vertical="center"/>
    </xf>
    <xf numFmtId="0" fontId="1" fillId="8" borderId="20" xfId="0" applyFont="1" applyFill="1" applyBorder="1" applyAlignment="1" applyProtection="1">
      <alignment horizontal="center" vertical="center" wrapText="1"/>
      <protection locked="0"/>
    </xf>
    <xf numFmtId="0" fontId="1" fillId="8" borderId="21" xfId="0" applyFont="1" applyFill="1" applyBorder="1" applyAlignment="1" applyProtection="1">
      <alignment horizontal="center" vertical="center" wrapText="1"/>
      <protection locked="0"/>
    </xf>
    <xf numFmtId="0" fontId="3" fillId="0" borderId="0" xfId="0" applyFont="1"/>
    <xf numFmtId="0" fontId="3" fillId="0" borderId="0" xfId="0" applyFont="1" applyAlignment="1">
      <alignment horizontal="left" vertical="top" wrapText="1"/>
    </xf>
    <xf numFmtId="0" fontId="25" fillId="0" borderId="0" xfId="6" applyFont="1" applyAlignment="1">
      <alignment vertical="center" wrapText="1"/>
    </xf>
    <xf numFmtId="0" fontId="26" fillId="0" borderId="0" xfId="0" applyFont="1" applyAlignment="1">
      <alignment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44" fontId="1" fillId="0"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7" fillId="2" borderId="1" xfId="0" applyFont="1" applyFill="1" applyBorder="1" applyAlignment="1">
      <alignment horizontal="left" vertical="top" wrapText="1"/>
    </xf>
    <xf numFmtId="0" fontId="7" fillId="2" borderId="3" xfId="0" applyFont="1" applyFill="1" applyBorder="1" applyAlignment="1">
      <alignment horizontal="left" vertical="top" wrapText="1"/>
    </xf>
    <xf numFmtId="0" fontId="1" fillId="6" borderId="1" xfId="0" applyFont="1" applyFill="1" applyBorder="1" applyAlignment="1">
      <alignment horizontal="left" vertical="center" wrapText="1"/>
    </xf>
    <xf numFmtId="0" fontId="1" fillId="6" borderId="3" xfId="0" applyFont="1" applyFill="1" applyBorder="1" applyAlignment="1">
      <alignment horizontal="left" vertical="center" wrapText="1"/>
    </xf>
    <xf numFmtId="0" fontId="1" fillId="5" borderId="15" xfId="0" applyFont="1" applyFill="1" applyBorder="1" applyAlignment="1">
      <alignment horizontal="left" vertical="center"/>
    </xf>
    <xf numFmtId="0" fontId="1" fillId="5" borderId="16" xfId="0" applyFont="1" applyFill="1" applyBorder="1" applyAlignment="1">
      <alignment horizontal="left" vertical="center"/>
    </xf>
    <xf numFmtId="0" fontId="1" fillId="5" borderId="17" xfId="0" applyFont="1" applyFill="1" applyBorder="1" applyAlignment="1">
      <alignment horizontal="left" vertical="center"/>
    </xf>
    <xf numFmtId="0" fontId="1" fillId="6" borderId="1"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8" xfId="0" applyFont="1" applyFill="1" applyBorder="1" applyAlignment="1">
      <alignment horizontal="center" vertical="center"/>
    </xf>
    <xf numFmtId="0" fontId="1" fillId="8" borderId="8" xfId="0" applyFont="1" applyFill="1" applyBorder="1" applyAlignment="1">
      <alignment horizontal="center" vertical="center" wrapText="1"/>
    </xf>
    <xf numFmtId="0" fontId="1" fillId="5" borderId="4"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5" borderId="6" xfId="0" applyFont="1" applyFill="1" applyBorder="1" applyAlignment="1">
      <alignment horizontal="left" vertical="center" wrapText="1"/>
    </xf>
    <xf numFmtId="0" fontId="1" fillId="5" borderId="1" xfId="0" applyFont="1" applyFill="1" applyBorder="1" applyAlignment="1">
      <alignment horizontal="center" vertical="center"/>
    </xf>
    <xf numFmtId="0" fontId="1" fillId="5" borderId="3"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5" fillId="0" borderId="1" xfId="0" applyFont="1" applyFill="1" applyBorder="1" applyAlignment="1">
      <alignment horizontal="center"/>
    </xf>
    <xf numFmtId="0" fontId="9" fillId="0" borderId="3" xfId="0" applyFont="1" applyFill="1" applyBorder="1" applyAlignment="1">
      <alignment horizontal="center"/>
    </xf>
  </cellXfs>
  <cellStyles count="8">
    <cellStyle name="Comma" xfId="3" builtinId="3"/>
    <cellStyle name="Currency" xfId="1" builtinId="4"/>
    <cellStyle name="Hyperlink" xfId="6" builtinId="8"/>
    <cellStyle name="Normal" xfId="0" builtinId="0"/>
    <cellStyle name="Normal_HIDDEN DATA SHEET" xfId="4"/>
    <cellStyle name="Normal_Lookups" xfId="5"/>
    <cellStyle name="Normal_Sheet1" xfId="7"/>
    <cellStyle name="Percent" xfId="2" builtinId="5"/>
  </cellStyles>
  <dxfs count="5">
    <dxf>
      <font>
        <color rgb="FFFF0000"/>
      </font>
    </dxf>
    <dxf>
      <font>
        <color rgb="FF00B050"/>
      </font>
    </dxf>
    <dxf>
      <fill>
        <patternFill>
          <bgColor theme="1"/>
        </patternFill>
      </fill>
    </dxf>
    <dxf>
      <font>
        <color rgb="FFFF0000"/>
      </font>
    </dxf>
    <dxf>
      <font>
        <color rgb="FF00B050"/>
      </font>
    </dxf>
  </dxfs>
  <tableStyles count="0" defaultTableStyle="TableStyleMedium2" defaultPivotStyle="PivotStyleLight16"/>
  <colors>
    <mruColors>
      <color rgb="FF0000FF"/>
      <color rgb="FF008E4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15</xdr:row>
          <xdr:rowOff>45720</xdr:rowOff>
        </xdr:from>
        <xdr:to>
          <xdr:col>4</xdr:col>
          <xdr:colOff>0</xdr:colOff>
          <xdr:row>15</xdr:row>
          <xdr:rowOff>236220</xdr:rowOff>
        </xdr:to>
        <xdr:sp macro="" textlink="">
          <xdr:nvSpPr>
            <xdr:cNvPr id="3073" name="TechAssistYes"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15</xdr:row>
          <xdr:rowOff>60960</xdr:rowOff>
        </xdr:from>
        <xdr:to>
          <xdr:col>4</xdr:col>
          <xdr:colOff>0</xdr:colOff>
          <xdr:row>15</xdr:row>
          <xdr:rowOff>251460</xdr:rowOff>
        </xdr:to>
        <xdr:sp macro="" textlink="">
          <xdr:nvSpPr>
            <xdr:cNvPr id="3074" name="TechAssistNo" hidden="1">
              <a:extLst>
                <a:ext uri="{63B3BB69-23CF-44E3-9099-C40C66FF867C}">
                  <a14:compatExt spid="_x0000_s3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22860</xdr:colOff>
          <xdr:row>19</xdr:row>
          <xdr:rowOff>0</xdr:rowOff>
        </xdr:from>
        <xdr:to>
          <xdr:col>2</xdr:col>
          <xdr:colOff>640080</xdr:colOff>
          <xdr:row>19</xdr:row>
          <xdr:rowOff>0</xdr:rowOff>
        </xdr:to>
        <xdr:sp macro="" textlink="">
          <xdr:nvSpPr>
            <xdr:cNvPr id="3075" name="RefundYes" hidden="1">
              <a:extLst>
                <a:ext uri="{63B3BB69-23CF-44E3-9099-C40C66FF867C}">
                  <a14:compatExt spid="_x0000_s3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716280</xdr:colOff>
          <xdr:row>19</xdr:row>
          <xdr:rowOff>0</xdr:rowOff>
        </xdr:from>
        <xdr:to>
          <xdr:col>2</xdr:col>
          <xdr:colOff>1295400</xdr:colOff>
          <xdr:row>19</xdr:row>
          <xdr:rowOff>0</xdr:rowOff>
        </xdr:to>
        <xdr:sp macro="" textlink="">
          <xdr:nvSpPr>
            <xdr:cNvPr id="3076" name="RefundNo" hidden="1">
              <a:extLst>
                <a:ext uri="{63B3BB69-23CF-44E3-9099-C40C66FF867C}">
                  <a14:compatExt spid="_x0000_s3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53975</xdr:colOff>
      <xdr:row>19</xdr:row>
      <xdr:rowOff>28575</xdr:rowOff>
    </xdr:from>
    <xdr:to>
      <xdr:col>2</xdr:col>
      <xdr:colOff>311150</xdr:colOff>
      <xdr:row>19</xdr:row>
      <xdr:rowOff>276225</xdr:rowOff>
    </xdr:to>
    <xdr:sp macro="" textlink="">
      <xdr:nvSpPr>
        <xdr:cNvPr id="2" name="TextBox 1"/>
        <xdr:cNvSpPr txBox="1"/>
      </xdr:nvSpPr>
      <xdr:spPr>
        <a:xfrm>
          <a:off x="53975" y="6753225"/>
          <a:ext cx="1952625" cy="247650"/>
        </a:xfrm>
        <a:prstGeom prst="rect">
          <a:avLst/>
        </a:prstGeom>
        <a:solidFill>
          <a:schemeClr val="accent5">
            <a:lumMod val="60000"/>
            <a:lumOff val="40000"/>
          </a:schemeClr>
        </a:solidFill>
        <a:ln w="9525"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latin typeface="Arial" panose="020B0604020202020204" pitchFamily="34" charset="0"/>
              <a:cs typeface="Arial" panose="020B0604020202020204" pitchFamily="34" charset="0"/>
            </a:rPr>
            <a:t>FLDOE Staff Only</a:t>
          </a:r>
        </a:p>
      </xdr:txBody>
    </xdr:sp>
    <xdr:clientData/>
  </xdr:twoCellAnchor>
  <mc:AlternateContent xmlns:mc="http://schemas.openxmlformats.org/markup-compatibility/2006">
    <mc:Choice xmlns:a14="http://schemas.microsoft.com/office/drawing/2010/main" Requires="a14">
      <xdr:twoCellAnchor>
        <xdr:from>
          <xdr:col>4</xdr:col>
          <xdr:colOff>0</xdr:colOff>
          <xdr:row>15</xdr:row>
          <xdr:rowOff>45720</xdr:rowOff>
        </xdr:from>
        <xdr:to>
          <xdr:col>4</xdr:col>
          <xdr:colOff>0</xdr:colOff>
          <xdr:row>15</xdr:row>
          <xdr:rowOff>236220</xdr:rowOff>
        </xdr:to>
        <xdr:sp macro="" textlink="">
          <xdr:nvSpPr>
            <xdr:cNvPr id="6145" name="TechAssistYes" hidden="1">
              <a:extLst>
                <a:ext uri="{63B3BB69-23CF-44E3-9099-C40C66FF867C}">
                  <a14:compatExt spid="_x0000_s6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15</xdr:row>
          <xdr:rowOff>60960</xdr:rowOff>
        </xdr:from>
        <xdr:to>
          <xdr:col>4</xdr:col>
          <xdr:colOff>0</xdr:colOff>
          <xdr:row>15</xdr:row>
          <xdr:rowOff>251460</xdr:rowOff>
        </xdr:to>
        <xdr:sp macro="" textlink="">
          <xdr:nvSpPr>
            <xdr:cNvPr id="6146" name="TechAssistNo" hidden="1">
              <a:extLst>
                <a:ext uri="{63B3BB69-23CF-44E3-9099-C40C66FF867C}">
                  <a14:compatExt spid="_x0000_s6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22860</xdr:colOff>
          <xdr:row>29</xdr:row>
          <xdr:rowOff>106680</xdr:rowOff>
        </xdr:from>
        <xdr:to>
          <xdr:col>2</xdr:col>
          <xdr:colOff>640080</xdr:colOff>
          <xdr:row>29</xdr:row>
          <xdr:rowOff>388620</xdr:rowOff>
        </xdr:to>
        <xdr:sp macro="" textlink="">
          <xdr:nvSpPr>
            <xdr:cNvPr id="6147" name="RefundYes" hidden="1">
              <a:extLst>
                <a:ext uri="{63B3BB69-23CF-44E3-9099-C40C66FF867C}">
                  <a14:compatExt spid="_x0000_s6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716280</xdr:colOff>
          <xdr:row>29</xdr:row>
          <xdr:rowOff>106680</xdr:rowOff>
        </xdr:from>
        <xdr:to>
          <xdr:col>2</xdr:col>
          <xdr:colOff>1295400</xdr:colOff>
          <xdr:row>29</xdr:row>
          <xdr:rowOff>381000</xdr:rowOff>
        </xdr:to>
        <xdr:sp macro="" textlink="">
          <xdr:nvSpPr>
            <xdr:cNvPr id="6148" name="RefundNo" hidden="1">
              <a:extLst>
                <a:ext uri="{63B3BB69-23CF-44E3-9099-C40C66FF867C}">
                  <a14:compatExt spid="_x0000_s6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printerSettings" Target="../printerSettings/printerSettings1.bin"/><Relationship Id="rId1" Type="http://schemas.openxmlformats.org/officeDocument/2006/relationships/hyperlink" Target="http://www.fldoe.org/finance/contracts-grants-procurement/grants-management/project-application-amendment-procedur.stml" TargetMode="External"/><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control" Target="../activeX/activeX3.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7.xml"/><Relationship Id="rId3" Type="http://schemas.openxmlformats.org/officeDocument/2006/relationships/vmlDrawing" Target="../drawings/vmlDrawing2.vml"/><Relationship Id="rId7" Type="http://schemas.openxmlformats.org/officeDocument/2006/relationships/image" Target="../media/image6.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6.xml"/><Relationship Id="rId11" Type="http://schemas.openxmlformats.org/officeDocument/2006/relationships/image" Target="../media/image8.emf"/><Relationship Id="rId5" Type="http://schemas.openxmlformats.org/officeDocument/2006/relationships/image" Target="../media/image5.emf"/><Relationship Id="rId10" Type="http://schemas.openxmlformats.org/officeDocument/2006/relationships/control" Target="../activeX/activeX8.xml"/><Relationship Id="rId4" Type="http://schemas.openxmlformats.org/officeDocument/2006/relationships/control" Target="../activeX/activeX5.xml"/><Relationship Id="rId9" Type="http://schemas.openxmlformats.org/officeDocument/2006/relationships/image" Target="../media/image7.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37"/>
  <sheetViews>
    <sheetView showGridLines="0" tabSelected="1" zoomScale="85" zoomScaleNormal="85" workbookViewId="0">
      <selection activeCell="I11" sqref="I11"/>
    </sheetView>
  </sheetViews>
  <sheetFormatPr defaultColWidth="9.109375" defaultRowHeight="13.8" x14ac:dyDescent="0.25"/>
  <cols>
    <col min="1" max="1" width="9.109375" style="35" customWidth="1"/>
    <col min="2" max="2" width="16.33203125" style="35" customWidth="1"/>
    <col min="3" max="3" width="20.44140625" style="35" customWidth="1"/>
    <col min="4" max="4" width="20.6640625" style="35" bestFit="1" customWidth="1"/>
    <col min="5" max="5" width="15.44140625" style="35" customWidth="1"/>
    <col min="6" max="6" width="13.6640625" style="35" customWidth="1"/>
    <col min="7" max="7" width="15.6640625" style="35" customWidth="1"/>
    <col min="8" max="8" width="13.6640625" style="35" customWidth="1"/>
    <col min="9" max="9" width="32.33203125" style="35" customWidth="1"/>
    <col min="10" max="10" width="13.6640625" style="35" customWidth="1"/>
    <col min="11" max="11" width="14" style="35" customWidth="1"/>
    <col min="12" max="16384" width="9.109375" style="35"/>
  </cols>
  <sheetData>
    <row r="1" spans="1:11" ht="56.25" customHeight="1" thickBot="1" x14ac:dyDescent="0.3">
      <c r="A1" s="80" t="s">
        <v>314</v>
      </c>
      <c r="B1" s="80"/>
      <c r="C1" s="80"/>
      <c r="D1" s="80"/>
      <c r="E1" s="80"/>
      <c r="F1" s="80"/>
      <c r="G1" s="80"/>
      <c r="H1" s="15"/>
      <c r="I1" s="15"/>
      <c r="J1" s="15"/>
      <c r="K1" s="15"/>
    </row>
    <row r="2" spans="1:11" ht="14.4" thickBot="1" x14ac:dyDescent="0.3">
      <c r="A2" s="71" t="s">
        <v>9</v>
      </c>
      <c r="B2" s="72"/>
      <c r="C2" s="72"/>
      <c r="D2" s="72"/>
      <c r="E2" s="73">
        <f>VLOOKUP(C6,Form_Fields,6,FALSE)</f>
        <v>0</v>
      </c>
      <c r="F2" s="74"/>
      <c r="G2" s="75"/>
    </row>
    <row r="3" spans="1:11" ht="14.4" thickBot="1" x14ac:dyDescent="0.3">
      <c r="A3" s="81" t="s">
        <v>6</v>
      </c>
      <c r="B3" s="82"/>
      <c r="C3" s="82"/>
      <c r="D3" s="82"/>
      <c r="E3" s="73">
        <f>VLOOKUP(C6,Form_Fields,7,FALSE)</f>
        <v>0</v>
      </c>
      <c r="F3" s="74"/>
      <c r="G3" s="75"/>
      <c r="H3" s="9"/>
      <c r="I3" s="9"/>
      <c r="J3" s="10"/>
      <c r="K3" s="10"/>
    </row>
    <row r="4" spans="1:11" ht="14.4" thickBot="1" x14ac:dyDescent="0.3">
      <c r="A4" s="71" t="s">
        <v>5</v>
      </c>
      <c r="B4" s="72"/>
      <c r="C4" s="72"/>
      <c r="D4" s="72"/>
      <c r="E4" s="73">
        <f>VLOOKUP(C6,Form_Fields,8,FALSE)</f>
        <v>0</v>
      </c>
      <c r="F4" s="74"/>
      <c r="G4" s="75"/>
      <c r="H4" s="1"/>
      <c r="I4" s="1"/>
      <c r="J4" s="11"/>
      <c r="K4" s="11"/>
    </row>
    <row r="5" spans="1:11" ht="14.4" thickBot="1" x14ac:dyDescent="0.3">
      <c r="A5" s="71" t="s">
        <v>33</v>
      </c>
      <c r="B5" s="72"/>
      <c r="C5" s="72"/>
      <c r="D5" s="76"/>
      <c r="E5" s="77">
        <f>VLOOKUP(C6,Form_Fields,9,FALSE)</f>
        <v>0</v>
      </c>
      <c r="F5" s="78"/>
      <c r="G5" s="79"/>
    </row>
    <row r="6" spans="1:11" ht="14.4" thickBot="1" x14ac:dyDescent="0.3">
      <c r="A6" s="83" t="s">
        <v>14</v>
      </c>
      <c r="B6" s="84"/>
      <c r="C6" s="85" t="s">
        <v>294</v>
      </c>
      <c r="D6" s="86"/>
    </row>
    <row r="7" spans="1:11" ht="14.4" thickBot="1" x14ac:dyDescent="0.3">
      <c r="A7" s="83" t="s">
        <v>8</v>
      </c>
      <c r="B7" s="84"/>
      <c r="C7" s="87">
        <f>VLOOKUP(C6,Form_Fields,2,FALSE)</f>
        <v>0</v>
      </c>
      <c r="D7" s="88"/>
    </row>
    <row r="8" spans="1:11" ht="14.4" thickBot="1" x14ac:dyDescent="0.3">
      <c r="A8" s="71" t="s">
        <v>7</v>
      </c>
      <c r="B8" s="72"/>
      <c r="C8" s="89">
        <f>VLOOKUP(C6,Form_Fields,3,FALSE)</f>
        <v>0</v>
      </c>
      <c r="D8" s="90"/>
    </row>
    <row r="10" spans="1:11" ht="14.25" customHeight="1" thickBot="1" x14ac:dyDescent="0.3">
      <c r="A10" s="1"/>
      <c r="B10" s="1"/>
      <c r="C10" s="1"/>
      <c r="D10" s="1"/>
      <c r="E10" s="2"/>
      <c r="F10" s="1"/>
      <c r="G10" s="2"/>
    </row>
    <row r="11" spans="1:11" ht="33" customHeight="1" thickBot="1" x14ac:dyDescent="0.3">
      <c r="A11" s="91" t="s">
        <v>11</v>
      </c>
      <c r="B11" s="92"/>
      <c r="C11" s="92"/>
      <c r="D11" s="92"/>
      <c r="E11" s="92"/>
      <c r="F11" s="92"/>
      <c r="G11" s="93"/>
      <c r="H11" s="16"/>
      <c r="I11" s="16"/>
      <c r="J11" s="16"/>
      <c r="K11" s="16"/>
    </row>
    <row r="12" spans="1:11" ht="30" customHeight="1" x14ac:dyDescent="0.25">
      <c r="A12" s="94" t="s">
        <v>15</v>
      </c>
      <c r="B12" s="95"/>
      <c r="C12" s="98" t="s">
        <v>17</v>
      </c>
      <c r="D12" s="98" t="s">
        <v>18</v>
      </c>
      <c r="E12" s="98" t="s">
        <v>19</v>
      </c>
      <c r="F12" s="94" t="s">
        <v>3</v>
      </c>
      <c r="G12" s="95"/>
    </row>
    <row r="13" spans="1:11" ht="51.75" customHeight="1" thickBot="1" x14ac:dyDescent="0.3">
      <c r="A13" s="96"/>
      <c r="B13" s="97"/>
      <c r="C13" s="99"/>
      <c r="D13" s="99"/>
      <c r="E13" s="99"/>
      <c r="F13" s="96"/>
      <c r="G13" s="97"/>
    </row>
    <row r="14" spans="1:11" ht="49.95" customHeight="1" thickBot="1" x14ac:dyDescent="0.3">
      <c r="A14" s="100">
        <f>VLOOKUP(C6,Form_Fields,4,FALSE)</f>
        <v>0</v>
      </c>
      <c r="B14" s="101"/>
      <c r="C14" s="32">
        <f>VLOOKUP(C6,Form_Fields,5,FALSE)</f>
        <v>0</v>
      </c>
      <c r="D14" s="31" t="str">
        <f>IF(C14&gt;0,ROUNDDOWN(C14/A14,2),"")</f>
        <v/>
      </c>
      <c r="E14" s="70"/>
      <c r="F14" s="102" t="str">
        <f>IF(E14&gt;0,ROUNDDOWN(E14/A14,2),"")</f>
        <v/>
      </c>
      <c r="G14" s="103"/>
    </row>
    <row r="15" spans="1:11" ht="15" customHeight="1" thickBot="1" x14ac:dyDescent="0.3">
      <c r="A15" s="5"/>
      <c r="B15" s="5"/>
      <c r="C15" s="5"/>
      <c r="D15" s="5"/>
      <c r="E15" s="5"/>
      <c r="F15" s="5"/>
    </row>
    <row r="16" spans="1:11" ht="46.5" customHeight="1" x14ac:dyDescent="0.25">
      <c r="A16" s="113" t="s">
        <v>23</v>
      </c>
      <c r="B16" s="114"/>
      <c r="C16" s="114"/>
      <c r="D16" s="114"/>
      <c r="E16" s="114"/>
      <c r="F16" s="115" t="s">
        <v>294</v>
      </c>
      <c r="G16" s="116"/>
      <c r="I16" s="14"/>
      <c r="J16" s="14"/>
    </row>
    <row r="17" spans="1:11" ht="34.5" customHeight="1" x14ac:dyDescent="0.25">
      <c r="A17" s="104" t="s">
        <v>315</v>
      </c>
      <c r="B17" s="105"/>
      <c r="C17" s="105"/>
      <c r="D17" s="105"/>
      <c r="E17" s="105"/>
      <c r="F17" s="105"/>
      <c r="G17" s="106"/>
      <c r="H17" s="14"/>
      <c r="I17" s="14"/>
      <c r="J17" s="14"/>
      <c r="K17" s="14"/>
    </row>
    <row r="18" spans="1:11" ht="71.25" customHeight="1" thickBot="1" x14ac:dyDescent="0.3">
      <c r="A18" s="107"/>
      <c r="B18" s="108"/>
      <c r="C18" s="108"/>
      <c r="D18" s="108"/>
      <c r="E18" s="108"/>
      <c r="F18" s="108"/>
      <c r="G18" s="109"/>
      <c r="H18" s="14"/>
      <c r="I18" s="14"/>
      <c r="J18" s="14"/>
      <c r="K18" s="14"/>
    </row>
    <row r="19" spans="1:11" ht="14.4" customHeight="1" x14ac:dyDescent="0.25"/>
    <row r="20" spans="1:11" s="62" customFormat="1" ht="25.5" customHeight="1" x14ac:dyDescent="0.35">
      <c r="A20" s="66" t="s">
        <v>390</v>
      </c>
    </row>
    <row r="21" spans="1:11" s="62" customFormat="1" ht="20.25" customHeight="1" x14ac:dyDescent="0.35">
      <c r="A21" s="67">
        <f>VLOOKUP(C6,Form_Fields,10,FALSE)</f>
        <v>0</v>
      </c>
    </row>
    <row r="22" spans="1:11" s="62" customFormat="1" ht="20.25" customHeight="1" x14ac:dyDescent="0.35">
      <c r="A22" s="67" t="str">
        <f>IFERROR(VLOOKUP(A21,Managers,2,FALSE),"")</f>
        <v/>
      </c>
    </row>
    <row r="23" spans="1:11" s="62" customFormat="1" ht="14.4" customHeight="1" x14ac:dyDescent="0.25"/>
    <row r="24" spans="1:11" x14ac:dyDescent="0.25">
      <c r="A24" s="7" t="s">
        <v>13</v>
      </c>
      <c r="B24" s="7"/>
      <c r="C24" s="8"/>
      <c r="D24" s="8"/>
      <c r="E24" s="8"/>
    </row>
    <row r="25" spans="1:11" x14ac:dyDescent="0.25">
      <c r="A25" s="117" t="s">
        <v>316</v>
      </c>
      <c r="B25" s="117"/>
      <c r="C25" s="117"/>
      <c r="D25" s="117"/>
      <c r="E25" s="117"/>
      <c r="F25" s="117"/>
      <c r="G25" s="117"/>
      <c r="H25" s="117"/>
    </row>
    <row r="26" spans="1:11" ht="13.95" customHeight="1" x14ac:dyDescent="0.25">
      <c r="A26" s="118" t="s">
        <v>320</v>
      </c>
      <c r="B26" s="118"/>
      <c r="C26" s="118"/>
      <c r="D26" s="118"/>
      <c r="E26" s="118"/>
      <c r="F26" s="118"/>
      <c r="G26" s="118"/>
      <c r="H26" s="118"/>
      <c r="I26" s="33"/>
      <c r="J26" s="33"/>
      <c r="K26" s="33"/>
    </row>
    <row r="27" spans="1:11" ht="43.2" customHeight="1" x14ac:dyDescent="0.25">
      <c r="A27" s="118"/>
      <c r="B27" s="118"/>
      <c r="C27" s="118"/>
      <c r="D27" s="118"/>
      <c r="E27" s="118"/>
      <c r="F27" s="118"/>
      <c r="G27" s="118"/>
      <c r="H27" s="118"/>
      <c r="I27" s="33"/>
      <c r="J27" s="33"/>
      <c r="K27" s="33"/>
    </row>
    <row r="28" spans="1:11" ht="13.95" customHeight="1" x14ac:dyDescent="0.25">
      <c r="A28" s="110" t="s">
        <v>319</v>
      </c>
      <c r="B28" s="110"/>
      <c r="C28" s="110"/>
      <c r="D28" s="110"/>
      <c r="E28" s="110"/>
      <c r="F28" s="110"/>
      <c r="G28" s="110"/>
      <c r="H28" s="110"/>
      <c r="I28" s="34"/>
      <c r="J28" s="34"/>
      <c r="K28" s="34"/>
    </row>
    <row r="29" spans="1:11" ht="44.4" customHeight="1" x14ac:dyDescent="0.25">
      <c r="A29" s="110"/>
      <c r="B29" s="110"/>
      <c r="C29" s="110"/>
      <c r="D29" s="110"/>
      <c r="E29" s="110"/>
      <c r="F29" s="110"/>
      <c r="G29" s="110"/>
      <c r="H29" s="110"/>
      <c r="I29" s="34"/>
      <c r="J29" s="34"/>
      <c r="K29" s="34"/>
    </row>
    <row r="30" spans="1:11" ht="14.4" customHeight="1" x14ac:dyDescent="0.25">
      <c r="A30" s="110" t="s">
        <v>321</v>
      </c>
      <c r="B30" s="110"/>
      <c r="C30" s="110"/>
      <c r="D30" s="110"/>
      <c r="E30" s="110"/>
      <c r="F30" s="110"/>
      <c r="G30" s="110"/>
      <c r="H30" s="110"/>
      <c r="I30" s="34"/>
      <c r="J30" s="34"/>
      <c r="K30" s="34"/>
    </row>
    <row r="31" spans="1:11" x14ac:dyDescent="0.25">
      <c r="A31" s="110"/>
      <c r="B31" s="110"/>
      <c r="C31" s="110"/>
      <c r="D31" s="110"/>
      <c r="E31" s="110"/>
      <c r="F31" s="110"/>
      <c r="G31" s="110"/>
      <c r="H31" s="110"/>
      <c r="I31" s="34"/>
      <c r="J31" s="34"/>
      <c r="K31" s="34"/>
    </row>
    <row r="32" spans="1:11" x14ac:dyDescent="0.25">
      <c r="A32" s="110"/>
      <c r="B32" s="110"/>
      <c r="C32" s="110"/>
      <c r="D32" s="110"/>
      <c r="E32" s="110"/>
      <c r="F32" s="110"/>
      <c r="G32" s="110"/>
      <c r="H32" s="110"/>
      <c r="I32" s="34"/>
      <c r="J32" s="34"/>
      <c r="K32" s="34"/>
    </row>
    <row r="33" spans="1:11" x14ac:dyDescent="0.25">
      <c r="A33" s="110"/>
      <c r="B33" s="110"/>
      <c r="C33" s="110"/>
      <c r="D33" s="110"/>
      <c r="E33" s="110"/>
      <c r="F33" s="110"/>
      <c r="G33" s="110"/>
      <c r="H33" s="110"/>
      <c r="I33" s="34"/>
      <c r="J33" s="34"/>
      <c r="K33" s="34"/>
    </row>
    <row r="34" spans="1:11" ht="29.4" customHeight="1" x14ac:dyDescent="0.3">
      <c r="A34" s="110" t="s">
        <v>322</v>
      </c>
      <c r="B34" s="110"/>
      <c r="C34" s="110"/>
      <c r="D34" s="110"/>
      <c r="E34" s="110"/>
      <c r="F34" s="110"/>
      <c r="G34" s="110"/>
      <c r="H34" s="110"/>
      <c r="I34" s="57"/>
      <c r="J34" s="34"/>
      <c r="K34" s="34"/>
    </row>
    <row r="35" spans="1:11" ht="13.95" customHeight="1" x14ac:dyDescent="0.25">
      <c r="A35" s="110" t="s">
        <v>317</v>
      </c>
      <c r="B35" s="110"/>
      <c r="C35" s="110"/>
      <c r="D35" s="110"/>
      <c r="E35" s="110"/>
      <c r="F35" s="110"/>
      <c r="G35" s="110"/>
      <c r="H35" s="110"/>
      <c r="I35" s="34"/>
      <c r="J35" s="34"/>
      <c r="K35" s="34"/>
    </row>
    <row r="36" spans="1:11" s="69" customFormat="1" ht="18" customHeight="1" x14ac:dyDescent="0.3">
      <c r="A36" s="119" t="s">
        <v>391</v>
      </c>
      <c r="B36" s="120"/>
      <c r="C36" s="120"/>
      <c r="D36" s="120"/>
      <c r="E36" s="120"/>
      <c r="F36" s="120"/>
      <c r="G36" s="120"/>
      <c r="H36" s="120"/>
      <c r="I36" s="68"/>
      <c r="J36" s="68"/>
      <c r="K36" s="68"/>
    </row>
    <row r="37" spans="1:11" ht="45.6" customHeight="1" x14ac:dyDescent="0.25">
      <c r="A37" s="111" t="s">
        <v>323</v>
      </c>
      <c r="B37" s="112"/>
      <c r="C37" s="112"/>
      <c r="D37" s="112"/>
      <c r="E37" s="112"/>
      <c r="F37" s="112"/>
      <c r="G37" s="112"/>
      <c r="H37" s="112"/>
      <c r="J37" s="52"/>
    </row>
  </sheetData>
  <sheetProtection algorithmName="SHA-512" hashValue="jfLxnKHUwNJ9HkrOXXupq4aZN3RjJJlbIYL+NUnmWwTt87WnaJ7uLKZkbmSSQuAQb3VFOHx/xMdB4emAEK8U0Q==" saltValue="6u2Al7nTNcD8NEV8nsGgVQ==" spinCount="100000" sheet="1" objects="1" scenarios="1"/>
  <mergeCells count="35">
    <mergeCell ref="A37:H37"/>
    <mergeCell ref="A16:E16"/>
    <mergeCell ref="F16:G16"/>
    <mergeCell ref="A25:H25"/>
    <mergeCell ref="A26:H27"/>
    <mergeCell ref="A28:H29"/>
    <mergeCell ref="A30:H33"/>
    <mergeCell ref="A35:H35"/>
    <mergeCell ref="A36:H36"/>
    <mergeCell ref="A14:B14"/>
    <mergeCell ref="F14:G14"/>
    <mergeCell ref="A17:G17"/>
    <mergeCell ref="A18:G18"/>
    <mergeCell ref="A34:H34"/>
    <mergeCell ref="A11:G11"/>
    <mergeCell ref="A12:B13"/>
    <mergeCell ref="C12:C13"/>
    <mergeCell ref="D12:D13"/>
    <mergeCell ref="E12:E13"/>
    <mergeCell ref="F12:G13"/>
    <mergeCell ref="A6:B6"/>
    <mergeCell ref="C6:D6"/>
    <mergeCell ref="A7:B7"/>
    <mergeCell ref="C7:D7"/>
    <mergeCell ref="A8:B8"/>
    <mergeCell ref="C8:D8"/>
    <mergeCell ref="A4:D4"/>
    <mergeCell ref="E4:G4"/>
    <mergeCell ref="A5:D5"/>
    <mergeCell ref="E5:G5"/>
    <mergeCell ref="A1:G1"/>
    <mergeCell ref="A2:D2"/>
    <mergeCell ref="E2:G2"/>
    <mergeCell ref="E3:G3"/>
    <mergeCell ref="A3:D3"/>
  </mergeCells>
  <conditionalFormatting sqref="F14:G14">
    <cfRule type="cellIs" dxfId="4" priority="3" operator="greaterThan">
      <formula>0.8449</formula>
    </cfRule>
    <cfRule type="cellIs" dxfId="3" priority="4" operator="lessThan">
      <formula>0.845</formula>
    </cfRule>
  </conditionalFormatting>
  <conditionalFormatting sqref="A18:G18">
    <cfRule type="expression" dxfId="2" priority="1">
      <formula>$F$16="No"</formula>
    </cfRule>
  </conditionalFormatting>
  <hyperlinks>
    <hyperlink ref="A36" r:id="rId1"/>
  </hyperlinks>
  <pageMargins left="0.5" right="0.5" top="0.5" bottom="0.5" header="0.3" footer="0.3"/>
  <pageSetup scale="92" orientation="landscape" r:id="rId2"/>
  <rowBreaks count="1" manualBreakCount="1">
    <brk id="21" max="16383" man="1"/>
  </rowBreaks>
  <drawing r:id="rId3"/>
  <legacyDrawing r:id="rId4"/>
  <controls>
    <mc:AlternateContent xmlns:mc="http://schemas.openxmlformats.org/markup-compatibility/2006">
      <mc:Choice Requires="x14">
        <control shapeId="3076" r:id="rId5" name="RefundNo">
          <controlPr autoLine="0" r:id="rId6">
            <anchor moveWithCells="1" sizeWithCells="1">
              <from>
                <xdr:col>2</xdr:col>
                <xdr:colOff>716280</xdr:colOff>
                <xdr:row>19</xdr:row>
                <xdr:rowOff>0</xdr:rowOff>
              </from>
              <to>
                <xdr:col>2</xdr:col>
                <xdr:colOff>1295400</xdr:colOff>
                <xdr:row>19</xdr:row>
                <xdr:rowOff>0</xdr:rowOff>
              </to>
            </anchor>
          </controlPr>
        </control>
      </mc:Choice>
      <mc:Fallback>
        <control shapeId="3076" r:id="rId5" name="RefundNo"/>
      </mc:Fallback>
    </mc:AlternateContent>
    <mc:AlternateContent xmlns:mc="http://schemas.openxmlformats.org/markup-compatibility/2006">
      <mc:Choice Requires="x14">
        <control shapeId="3075" r:id="rId7" name="RefundYes">
          <controlPr autoLine="0" r:id="rId8">
            <anchor moveWithCells="1" sizeWithCells="1">
              <from>
                <xdr:col>2</xdr:col>
                <xdr:colOff>22860</xdr:colOff>
                <xdr:row>19</xdr:row>
                <xdr:rowOff>0</xdr:rowOff>
              </from>
              <to>
                <xdr:col>2</xdr:col>
                <xdr:colOff>640080</xdr:colOff>
                <xdr:row>19</xdr:row>
                <xdr:rowOff>0</xdr:rowOff>
              </to>
            </anchor>
          </controlPr>
        </control>
      </mc:Choice>
      <mc:Fallback>
        <control shapeId="3075" r:id="rId7" name="RefundYes"/>
      </mc:Fallback>
    </mc:AlternateContent>
    <mc:AlternateContent xmlns:mc="http://schemas.openxmlformats.org/markup-compatibility/2006">
      <mc:Choice Requires="x14">
        <control shapeId="3074" r:id="rId9" name="TechAssistNo">
          <controlPr autoLine="0" autoPict="0" r:id="rId10">
            <anchor moveWithCells="1" sizeWithCells="1">
              <from>
                <xdr:col>4</xdr:col>
                <xdr:colOff>0</xdr:colOff>
                <xdr:row>15</xdr:row>
                <xdr:rowOff>60960</xdr:rowOff>
              </from>
              <to>
                <xdr:col>4</xdr:col>
                <xdr:colOff>0</xdr:colOff>
                <xdr:row>15</xdr:row>
                <xdr:rowOff>251460</xdr:rowOff>
              </to>
            </anchor>
          </controlPr>
        </control>
      </mc:Choice>
      <mc:Fallback>
        <control shapeId="3074" r:id="rId9" name="TechAssistNo"/>
      </mc:Fallback>
    </mc:AlternateContent>
    <mc:AlternateContent xmlns:mc="http://schemas.openxmlformats.org/markup-compatibility/2006">
      <mc:Choice Requires="x14">
        <control shapeId="3073" r:id="rId11" name="TechAssistYes">
          <controlPr autoLine="0" autoPict="0" r:id="rId12">
            <anchor moveWithCells="1" sizeWithCells="1">
              <from>
                <xdr:col>4</xdr:col>
                <xdr:colOff>0</xdr:colOff>
                <xdr:row>15</xdr:row>
                <xdr:rowOff>45720</xdr:rowOff>
              </from>
              <to>
                <xdr:col>4</xdr:col>
                <xdr:colOff>0</xdr:colOff>
                <xdr:row>15</xdr:row>
                <xdr:rowOff>236220</xdr:rowOff>
              </to>
            </anchor>
          </controlPr>
        </control>
      </mc:Choice>
      <mc:Fallback>
        <control shapeId="3073" r:id="rId11" name="TechAssistYes"/>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14:formula1>
            <xm:f>'Grant Data'!$C$2:$C$71</xm:f>
          </x14:formula1>
          <xm:sqref>C6:D6</xm:sqref>
        </x14:dataValidation>
        <x14:dataValidation type="list" allowBlank="1" showInputMessage="1" showErrorMessage="1">
          <x14:formula1>
            <xm:f>Lookups!$A$1:$A$3</xm:f>
          </x14:formula1>
          <xm:sqref>F16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N48"/>
  <sheetViews>
    <sheetView topLeftCell="A13" zoomScale="85" zoomScaleNormal="85" workbookViewId="0">
      <selection activeCell="J17" sqref="J17"/>
    </sheetView>
  </sheetViews>
  <sheetFormatPr defaultColWidth="9.109375" defaultRowHeight="13.8" x14ac:dyDescent="0.25"/>
  <cols>
    <col min="1" max="1" width="9.109375" style="37" customWidth="1"/>
    <col min="2" max="2" width="16.33203125" style="37" customWidth="1"/>
    <col min="3" max="3" width="20.44140625" style="37" customWidth="1"/>
    <col min="4" max="4" width="20.6640625" style="37" bestFit="1" customWidth="1"/>
    <col min="5" max="5" width="20.6640625" style="53" customWidth="1"/>
    <col min="6" max="6" width="15.44140625" style="37" customWidth="1"/>
    <col min="7" max="7" width="13.6640625" style="37" customWidth="1"/>
    <col min="8" max="8" width="15.6640625" style="37" customWidth="1"/>
    <col min="9" max="9" width="13.6640625" style="37" customWidth="1"/>
    <col min="10" max="10" width="32.33203125" style="37" customWidth="1"/>
    <col min="11" max="11" width="13.6640625" style="37" customWidth="1"/>
    <col min="12" max="12" width="14" style="37" customWidth="1"/>
    <col min="13" max="16384" width="9.109375" style="37"/>
  </cols>
  <sheetData>
    <row r="1" spans="1:12" ht="56.25" customHeight="1" thickBot="1" x14ac:dyDescent="0.3">
      <c r="A1" s="80" t="s">
        <v>22</v>
      </c>
      <c r="B1" s="80"/>
      <c r="C1" s="80"/>
      <c r="D1" s="80"/>
      <c r="E1" s="80"/>
      <c r="F1" s="80"/>
      <c r="G1" s="80"/>
      <c r="H1" s="80"/>
      <c r="I1" s="15"/>
      <c r="J1" s="15"/>
      <c r="K1" s="15"/>
      <c r="L1" s="15"/>
    </row>
    <row r="2" spans="1:12" ht="14.4" customHeight="1" thickBot="1" x14ac:dyDescent="0.3">
      <c r="A2" s="71" t="s">
        <v>9</v>
      </c>
      <c r="B2" s="72"/>
      <c r="C2" s="72"/>
      <c r="D2" s="72"/>
      <c r="E2" s="55"/>
      <c r="F2" s="77">
        <f>VLOOKUP(C6,Form_Fields,6,FALSE)</f>
        <v>0</v>
      </c>
      <c r="G2" s="78"/>
      <c r="H2" s="79"/>
    </row>
    <row r="3" spans="1:12" ht="14.4" thickBot="1" x14ac:dyDescent="0.3">
      <c r="A3" s="81" t="s">
        <v>6</v>
      </c>
      <c r="B3" s="82"/>
      <c r="C3" s="82"/>
      <c r="D3" s="82"/>
      <c r="E3" s="55"/>
      <c r="F3" s="73">
        <f>VLOOKUP(C6,Form_Fields,7,FALSE)</f>
        <v>0</v>
      </c>
      <c r="G3" s="74"/>
      <c r="H3" s="75"/>
      <c r="I3" s="9"/>
      <c r="J3" s="9"/>
      <c r="K3" s="10"/>
      <c r="L3" s="10"/>
    </row>
    <row r="4" spans="1:12" ht="14.4" thickBot="1" x14ac:dyDescent="0.3">
      <c r="A4" s="71" t="s">
        <v>5</v>
      </c>
      <c r="B4" s="72"/>
      <c r="C4" s="72"/>
      <c r="D4" s="72"/>
      <c r="E4" s="55"/>
      <c r="F4" s="73">
        <f>VLOOKUP(C6,Form_Fields,8,FALSE)</f>
        <v>0</v>
      </c>
      <c r="G4" s="74"/>
      <c r="H4" s="75"/>
      <c r="I4" s="1"/>
      <c r="J4" s="1"/>
      <c r="K4" s="11"/>
      <c r="L4" s="11"/>
    </row>
    <row r="5" spans="1:12" ht="14.4" thickBot="1" x14ac:dyDescent="0.3">
      <c r="A5" s="71" t="s">
        <v>33</v>
      </c>
      <c r="B5" s="72"/>
      <c r="C5" s="72"/>
      <c r="D5" s="76"/>
      <c r="E5" s="54"/>
      <c r="F5" s="77">
        <f>VLOOKUP(C6,Form_Fields,9,FALSE)</f>
        <v>0</v>
      </c>
      <c r="G5" s="78"/>
      <c r="H5" s="79"/>
    </row>
    <row r="6" spans="1:12" ht="14.4" thickBot="1" x14ac:dyDescent="0.3">
      <c r="A6" s="83" t="s">
        <v>14</v>
      </c>
      <c r="B6" s="84"/>
      <c r="C6" s="153" t="str">
        <f>'AGE 1718'!C6:D6</f>
        <v>Click here to select from dropdown menu</v>
      </c>
      <c r="D6" s="154"/>
      <c r="E6" s="58"/>
    </row>
    <row r="7" spans="1:12" ht="14.4" thickBot="1" x14ac:dyDescent="0.3">
      <c r="A7" s="83" t="s">
        <v>8</v>
      </c>
      <c r="B7" s="84"/>
      <c r="C7" s="87">
        <f>'AGE 1718'!C7:D7</f>
        <v>0</v>
      </c>
      <c r="D7" s="88"/>
      <c r="E7" s="10"/>
    </row>
    <row r="8" spans="1:12" ht="14.4" thickBot="1" x14ac:dyDescent="0.3">
      <c r="A8" s="124" t="s">
        <v>7</v>
      </c>
      <c r="B8" s="125"/>
      <c r="C8" s="89">
        <f>'AGE 1718'!C8:D8</f>
        <v>0</v>
      </c>
      <c r="D8" s="90"/>
      <c r="E8" s="11"/>
    </row>
    <row r="10" spans="1:12" ht="14.25" customHeight="1" thickBot="1" x14ac:dyDescent="0.3">
      <c r="A10" s="1"/>
      <c r="B10" s="1"/>
      <c r="C10" s="1"/>
      <c r="D10" s="1"/>
      <c r="E10" s="1"/>
      <c r="F10" s="2"/>
      <c r="G10" s="1"/>
      <c r="H10" s="2"/>
    </row>
    <row r="11" spans="1:12" ht="33" customHeight="1" thickBot="1" x14ac:dyDescent="0.3">
      <c r="A11" s="91" t="s">
        <v>11</v>
      </c>
      <c r="B11" s="92"/>
      <c r="C11" s="92"/>
      <c r="D11" s="92"/>
      <c r="E11" s="92"/>
      <c r="F11" s="92"/>
      <c r="G11" s="92"/>
      <c r="H11" s="93"/>
      <c r="I11" s="16"/>
      <c r="J11" s="16"/>
      <c r="K11" s="16"/>
      <c r="L11" s="16"/>
    </row>
    <row r="12" spans="1:12" ht="30" customHeight="1" x14ac:dyDescent="0.25">
      <c r="A12" s="94" t="s">
        <v>15</v>
      </c>
      <c r="B12" s="95"/>
      <c r="C12" s="98" t="s">
        <v>17</v>
      </c>
      <c r="D12" s="98" t="s">
        <v>18</v>
      </c>
      <c r="E12" s="149" t="s">
        <v>19</v>
      </c>
      <c r="F12" s="150"/>
      <c r="G12" s="94" t="s">
        <v>3</v>
      </c>
      <c r="H12" s="95"/>
    </row>
    <row r="13" spans="1:12" ht="51.75" customHeight="1" thickBot="1" x14ac:dyDescent="0.3">
      <c r="A13" s="96"/>
      <c r="B13" s="97"/>
      <c r="C13" s="99"/>
      <c r="D13" s="99"/>
      <c r="E13" s="151"/>
      <c r="F13" s="152"/>
      <c r="G13" s="96"/>
      <c r="H13" s="97"/>
    </row>
    <row r="14" spans="1:12" ht="49.95" customHeight="1" thickBot="1" x14ac:dyDescent="0.3">
      <c r="A14" s="100">
        <f>'AGE 1718'!A14:B14</f>
        <v>0</v>
      </c>
      <c r="B14" s="101"/>
      <c r="C14" s="40">
        <f>'AGE 1718'!C14</f>
        <v>0</v>
      </c>
      <c r="D14" s="31" t="str">
        <f>IF(C14&gt;0,ROUNDDOWN(C14/A14,2),"")</f>
        <v/>
      </c>
      <c r="E14" s="147">
        <f>'AGE 1718'!E14</f>
        <v>0</v>
      </c>
      <c r="F14" s="148"/>
      <c r="G14" s="102" t="str">
        <f>IF(E14&gt;0,ROUNDDOWN(E14/A14,2),"")</f>
        <v/>
      </c>
      <c r="H14" s="103"/>
    </row>
    <row r="15" spans="1:12" ht="15" customHeight="1" x14ac:dyDescent="0.25">
      <c r="A15" s="5"/>
      <c r="B15" s="5"/>
      <c r="C15" s="5"/>
      <c r="D15" s="5"/>
      <c r="E15" s="5"/>
      <c r="F15" s="5"/>
      <c r="G15" s="5"/>
    </row>
    <row r="16" spans="1:12" ht="46.5" customHeight="1" thickBot="1" x14ac:dyDescent="0.3">
      <c r="A16" s="141" t="s">
        <v>23</v>
      </c>
      <c r="B16" s="142"/>
      <c r="C16" s="142"/>
      <c r="D16" s="142"/>
      <c r="E16" s="142"/>
      <c r="F16" s="142"/>
      <c r="G16" s="143" t="str">
        <f>'AGE 1718'!F16</f>
        <v>Click here to select from dropdown menu</v>
      </c>
      <c r="H16" s="143"/>
      <c r="J16" s="14"/>
      <c r="K16" s="14"/>
    </row>
    <row r="17" spans="1:12" ht="34.5" customHeight="1" x14ac:dyDescent="0.25">
      <c r="A17" s="144" t="s">
        <v>12</v>
      </c>
      <c r="B17" s="145"/>
      <c r="C17" s="145"/>
      <c r="D17" s="145"/>
      <c r="E17" s="145"/>
      <c r="F17" s="145"/>
      <c r="G17" s="145"/>
      <c r="H17" s="146"/>
      <c r="I17" s="14"/>
      <c r="J17" s="14"/>
      <c r="K17" s="14"/>
      <c r="L17" s="14"/>
    </row>
    <row r="18" spans="1:12" ht="86.25" customHeight="1" thickBot="1" x14ac:dyDescent="0.3">
      <c r="A18" s="132">
        <f>'AGE 1718'!A18:G18</f>
        <v>0</v>
      </c>
      <c r="B18" s="133"/>
      <c r="C18" s="133"/>
      <c r="D18" s="133"/>
      <c r="E18" s="133"/>
      <c r="F18" s="133"/>
      <c r="G18" s="133"/>
      <c r="H18" s="134"/>
      <c r="I18" s="14"/>
      <c r="J18" s="14"/>
      <c r="K18" s="14"/>
      <c r="L18" s="14"/>
    </row>
    <row r="19" spans="1:12" ht="14.4" customHeight="1" thickBot="1" x14ac:dyDescent="0.3"/>
    <row r="20" spans="1:12" ht="26.7" customHeight="1" thickBot="1" x14ac:dyDescent="0.3">
      <c r="A20" s="135" t="s">
        <v>16</v>
      </c>
      <c r="B20" s="136"/>
      <c r="C20" s="136"/>
      <c r="D20" s="136"/>
      <c r="E20" s="136"/>
      <c r="F20" s="136"/>
      <c r="G20" s="136"/>
      <c r="H20" s="136"/>
      <c r="I20" s="137"/>
      <c r="J20" s="1"/>
      <c r="K20" s="1"/>
      <c r="L20" s="1"/>
    </row>
    <row r="21" spans="1:12" ht="26.7" customHeight="1" thickBot="1" x14ac:dyDescent="0.3">
      <c r="A21" s="138" t="s">
        <v>10</v>
      </c>
      <c r="B21" s="139"/>
      <c r="C21" s="139"/>
      <c r="D21" s="140"/>
      <c r="E21" s="56"/>
      <c r="F21" s="138" t="s">
        <v>4</v>
      </c>
      <c r="G21" s="139"/>
      <c r="H21" s="139"/>
      <c r="I21" s="140"/>
    </row>
    <row r="22" spans="1:12" ht="30" customHeight="1" x14ac:dyDescent="0.25">
      <c r="A22" s="94" t="s">
        <v>15</v>
      </c>
      <c r="B22" s="95"/>
      <c r="C22" s="94" t="s">
        <v>20</v>
      </c>
      <c r="D22" s="94" t="s">
        <v>27</v>
      </c>
      <c r="E22" s="121" t="s">
        <v>318</v>
      </c>
      <c r="F22" s="121" t="s">
        <v>7</v>
      </c>
      <c r="G22" s="121" t="s">
        <v>24</v>
      </c>
      <c r="H22" s="121" t="s">
        <v>25</v>
      </c>
      <c r="I22" s="121" t="s">
        <v>26</v>
      </c>
    </row>
    <row r="23" spans="1:12" ht="51.6" customHeight="1" thickBot="1" x14ac:dyDescent="0.3">
      <c r="A23" s="96"/>
      <c r="B23" s="97"/>
      <c r="C23" s="96"/>
      <c r="D23" s="96"/>
      <c r="E23" s="122"/>
      <c r="F23" s="122"/>
      <c r="G23" s="122"/>
      <c r="H23" s="122"/>
      <c r="I23" s="122"/>
      <c r="J23" s="26"/>
    </row>
    <row r="24" spans="1:12" ht="24.9" customHeight="1" thickBot="1" x14ac:dyDescent="0.3">
      <c r="A24" s="100">
        <f>A14</f>
        <v>0</v>
      </c>
      <c r="B24" s="101"/>
      <c r="C24" s="36"/>
      <c r="D24" s="25">
        <f>ROUNDDOWN(A24*0.85,0)</f>
        <v>0</v>
      </c>
      <c r="E24" s="25">
        <f>C24-D24</f>
        <v>0</v>
      </c>
      <c r="F24" s="12">
        <f>C8</f>
        <v>0</v>
      </c>
      <c r="G24" s="13" t="str">
        <f>IF(C24&gt;=D24,"Yes","No")</f>
        <v>Yes</v>
      </c>
      <c r="H24" s="13">
        <f>IF(G24="No",((C24-D24)*F24),0)</f>
        <v>0</v>
      </c>
      <c r="I24" s="30">
        <f>IF(H24&lt;0,(C7+H24), C7)</f>
        <v>0</v>
      </c>
    </row>
    <row r="25" spans="1:12" ht="15" customHeight="1" thickBot="1" x14ac:dyDescent="0.3">
      <c r="D25" s="4"/>
      <c r="E25" s="4"/>
      <c r="F25" s="4"/>
      <c r="G25" s="4"/>
      <c r="J25" s="4"/>
      <c r="K25" s="4"/>
      <c r="L25" s="4"/>
    </row>
    <row r="26" spans="1:12" ht="55.8" thickBot="1" x14ac:dyDescent="0.3">
      <c r="A26" s="91" t="s">
        <v>28</v>
      </c>
      <c r="B26" s="93"/>
      <c r="C26" s="27" t="s">
        <v>29</v>
      </c>
      <c r="D26" s="28" t="s">
        <v>30</v>
      </c>
      <c r="E26" s="61"/>
      <c r="F26" s="26"/>
      <c r="G26" s="26"/>
      <c r="H26" s="26"/>
      <c r="I26" s="26"/>
      <c r="J26" s="26"/>
    </row>
    <row r="27" spans="1:12" ht="14.4" thickBot="1" x14ac:dyDescent="0.3">
      <c r="A27" s="123">
        <f>I24</f>
        <v>0</v>
      </c>
      <c r="B27" s="101"/>
      <c r="C27" s="60"/>
      <c r="D27" s="29">
        <f>IF(C27&lt;A27,0, (A27-C27))</f>
        <v>0</v>
      </c>
      <c r="E27" s="59"/>
    </row>
    <row r="28" spans="1:12" ht="14.4" thickBot="1" x14ac:dyDescent="0.3"/>
    <row r="29" spans="1:12" s="3" customFormat="1" ht="21.9" customHeight="1" thickBot="1" x14ac:dyDescent="0.3">
      <c r="A29" s="124" t="s">
        <v>0</v>
      </c>
      <c r="B29" s="125"/>
      <c r="C29" s="125"/>
      <c r="D29" s="125"/>
      <c r="E29" s="126"/>
      <c r="F29" s="126"/>
      <c r="G29" s="126"/>
      <c r="H29" s="126"/>
      <c r="I29" s="127"/>
      <c r="J29" s="1"/>
      <c r="K29" s="1"/>
      <c r="L29" s="1"/>
    </row>
    <row r="30" spans="1:12" ht="40.5" customHeight="1" thickBot="1" x14ac:dyDescent="0.3">
      <c r="A30" s="128" t="s">
        <v>21</v>
      </c>
      <c r="B30" s="129"/>
      <c r="C30" s="23"/>
      <c r="D30" s="24" t="s">
        <v>2</v>
      </c>
      <c r="E30" s="24"/>
      <c r="F30" s="130"/>
      <c r="G30" s="131"/>
      <c r="H30" s="20" t="s">
        <v>1</v>
      </c>
      <c r="I30" s="22"/>
      <c r="J30" s="17"/>
      <c r="K30" s="18"/>
      <c r="L30" s="19"/>
    </row>
    <row r="32" spans="1:12" x14ac:dyDescent="0.25">
      <c r="A32" s="7" t="s">
        <v>312</v>
      </c>
      <c r="B32" s="7"/>
      <c r="C32" s="8"/>
      <c r="D32" s="8"/>
      <c r="E32" s="8"/>
      <c r="F32" s="8"/>
    </row>
    <row r="33" spans="1:14" x14ac:dyDescent="0.25">
      <c r="A33" s="47" t="s">
        <v>313</v>
      </c>
      <c r="B33" s="47"/>
      <c r="C33" s="47"/>
      <c r="D33" s="47"/>
      <c r="E33" s="47"/>
      <c r="F33" s="47"/>
      <c r="G33" s="47"/>
      <c r="H33" s="47"/>
      <c r="I33" s="47"/>
    </row>
    <row r="34" spans="1:14" ht="13.95" customHeight="1" x14ac:dyDescent="0.25">
      <c r="A34" s="49"/>
      <c r="B34" s="49"/>
      <c r="C34" s="49"/>
      <c r="D34" s="49"/>
      <c r="E34" s="49"/>
      <c r="F34" s="49"/>
      <c r="G34" s="49"/>
      <c r="H34" s="49"/>
      <c r="I34" s="49"/>
      <c r="J34" s="38"/>
      <c r="K34" s="38"/>
      <c r="L34" s="38"/>
    </row>
    <row r="35" spans="1:14" ht="17.399999999999999" customHeight="1" x14ac:dyDescent="0.25">
      <c r="A35" s="49"/>
      <c r="B35" s="49"/>
      <c r="C35" s="49"/>
      <c r="D35" s="49"/>
      <c r="E35" s="49"/>
      <c r="F35" s="49"/>
      <c r="G35" s="49"/>
      <c r="H35" s="49"/>
      <c r="I35" s="49"/>
      <c r="J35" s="38"/>
      <c r="K35" s="38"/>
      <c r="L35" s="38"/>
    </row>
    <row r="36" spans="1:14" ht="13.95" customHeight="1" x14ac:dyDescent="0.25">
      <c r="A36" s="50"/>
      <c r="B36" s="50"/>
      <c r="C36" s="50"/>
      <c r="D36" s="50"/>
      <c r="E36" s="50"/>
      <c r="F36" s="50"/>
      <c r="G36" s="50"/>
      <c r="H36" s="50"/>
      <c r="I36" s="50"/>
      <c r="J36" s="39"/>
      <c r="K36" s="39"/>
      <c r="L36" s="39"/>
    </row>
    <row r="37" spans="1:14" ht="17.399999999999999" customHeight="1" x14ac:dyDescent="0.25">
      <c r="A37" s="50"/>
      <c r="B37" s="50"/>
      <c r="C37" s="50"/>
      <c r="D37" s="50"/>
      <c r="E37" s="50"/>
      <c r="F37" s="50"/>
      <c r="G37" s="50"/>
      <c r="H37" s="50"/>
      <c r="I37" s="50"/>
      <c r="J37" s="39"/>
      <c r="K37" s="39"/>
      <c r="L37" s="39"/>
    </row>
    <row r="38" spans="1:14" ht="14.4" customHeight="1" x14ac:dyDescent="0.25">
      <c r="A38" s="50"/>
      <c r="B38" s="50"/>
      <c r="C38" s="50"/>
      <c r="D38" s="50"/>
      <c r="E38" s="50"/>
      <c r="F38" s="50"/>
      <c r="G38" s="50"/>
      <c r="H38" s="50"/>
      <c r="I38" s="50"/>
      <c r="J38" s="39"/>
      <c r="K38" s="39"/>
      <c r="L38" s="39"/>
    </row>
    <row r="39" spans="1:14" x14ac:dyDescent="0.25">
      <c r="A39" s="50"/>
      <c r="B39" s="50"/>
      <c r="C39" s="50"/>
      <c r="D39" s="50"/>
      <c r="E39" s="50"/>
      <c r="F39" s="50"/>
      <c r="G39" s="50"/>
      <c r="H39" s="50"/>
      <c r="I39" s="50"/>
      <c r="J39" s="39"/>
      <c r="K39" s="39"/>
      <c r="L39" s="39"/>
    </row>
    <row r="40" spans="1:14" x14ac:dyDescent="0.25">
      <c r="A40" s="50"/>
      <c r="B40" s="50"/>
      <c r="C40" s="50"/>
      <c r="D40" s="50"/>
      <c r="E40" s="50"/>
      <c r="F40" s="50"/>
      <c r="G40" s="50"/>
      <c r="H40" s="50"/>
      <c r="I40" s="50"/>
      <c r="J40" s="39"/>
      <c r="K40" s="39"/>
      <c r="L40" s="39"/>
    </row>
    <row r="41" spans="1:14" x14ac:dyDescent="0.25">
      <c r="A41" s="50"/>
      <c r="B41" s="50"/>
      <c r="C41" s="50"/>
      <c r="D41" s="50"/>
      <c r="E41" s="50"/>
      <c r="F41" s="50"/>
      <c r="G41" s="50"/>
      <c r="H41" s="50"/>
      <c r="I41" s="50"/>
      <c r="J41" s="39"/>
      <c r="K41" s="39"/>
      <c r="L41" s="39"/>
    </row>
    <row r="42" spans="1:14" x14ac:dyDescent="0.25">
      <c r="A42" s="50"/>
      <c r="B42" s="50"/>
      <c r="C42" s="50"/>
      <c r="D42" s="50"/>
      <c r="E42" s="50"/>
      <c r="F42" s="50"/>
      <c r="G42" s="50"/>
      <c r="H42" s="50"/>
      <c r="I42" s="50"/>
      <c r="J42" s="39"/>
      <c r="K42" s="39"/>
      <c r="L42" s="39"/>
    </row>
    <row r="43" spans="1:14" x14ac:dyDescent="0.25">
      <c r="A43" s="50"/>
      <c r="B43" s="50"/>
      <c r="C43" s="50"/>
      <c r="D43" s="50"/>
      <c r="E43" s="50"/>
      <c r="F43" s="50"/>
      <c r="G43" s="50"/>
      <c r="H43" s="50"/>
      <c r="I43" s="50"/>
      <c r="J43" s="39"/>
      <c r="K43" s="39"/>
      <c r="L43" s="39"/>
    </row>
    <row r="44" spans="1:14" ht="13.95" customHeight="1" x14ac:dyDescent="0.25">
      <c r="A44" s="50"/>
      <c r="B44" s="50"/>
      <c r="C44" s="50"/>
      <c r="D44" s="50"/>
      <c r="E44" s="50"/>
      <c r="F44" s="50"/>
      <c r="G44" s="50"/>
      <c r="H44" s="50"/>
      <c r="I44" s="50"/>
      <c r="J44" s="21"/>
      <c r="K44" s="21"/>
      <c r="L44" s="21"/>
      <c r="M44" s="6"/>
      <c r="N44" s="6"/>
    </row>
    <row r="45" spans="1:14" s="21" customFormat="1" x14ac:dyDescent="0.25">
      <c r="A45" s="51"/>
      <c r="B45" s="51"/>
      <c r="C45" s="51"/>
      <c r="D45" s="51"/>
      <c r="E45" s="51"/>
      <c r="F45" s="51"/>
      <c r="G45" s="51"/>
      <c r="H45" s="51"/>
      <c r="I45" s="51"/>
    </row>
    <row r="46" spans="1:14" x14ac:dyDescent="0.25">
      <c r="A46" s="47"/>
      <c r="B46" s="47"/>
      <c r="C46" s="47"/>
      <c r="D46" s="47"/>
      <c r="E46" s="47"/>
      <c r="F46" s="47"/>
      <c r="G46" s="47"/>
      <c r="H46" s="47"/>
      <c r="I46" s="47"/>
    </row>
    <row r="47" spans="1:14" x14ac:dyDescent="0.25">
      <c r="A47" s="48"/>
      <c r="B47" s="47"/>
      <c r="C47" s="47"/>
      <c r="D47" s="47"/>
      <c r="E47" s="47"/>
      <c r="F47" s="47"/>
      <c r="G47" s="47"/>
      <c r="H47" s="47"/>
      <c r="I47" s="47"/>
    </row>
    <row r="48" spans="1:14" x14ac:dyDescent="0.25">
      <c r="A48" s="48" t="str">
        <f>IFERROR(VLOOKUP(A47,Managers,2,FALSE),"")</f>
        <v/>
      </c>
      <c r="B48" s="47"/>
      <c r="C48" s="47"/>
      <c r="D48" s="47"/>
      <c r="E48" s="47"/>
      <c r="F48" s="47"/>
      <c r="G48" s="47"/>
      <c r="H48" s="47"/>
      <c r="I48" s="47"/>
    </row>
  </sheetData>
  <mergeCells count="45">
    <mergeCell ref="A4:D4"/>
    <mergeCell ref="F4:H4"/>
    <mergeCell ref="A1:H1"/>
    <mergeCell ref="A2:D2"/>
    <mergeCell ref="F2:H2"/>
    <mergeCell ref="A3:D3"/>
    <mergeCell ref="F3:H3"/>
    <mergeCell ref="A5:D5"/>
    <mergeCell ref="F5:H5"/>
    <mergeCell ref="A6:B6"/>
    <mergeCell ref="C6:D6"/>
    <mergeCell ref="A7:B7"/>
    <mergeCell ref="C7:D7"/>
    <mergeCell ref="A8:B8"/>
    <mergeCell ref="C8:D8"/>
    <mergeCell ref="A11:H11"/>
    <mergeCell ref="A12:B13"/>
    <mergeCell ref="C12:C13"/>
    <mergeCell ref="D12:D13"/>
    <mergeCell ref="G12:H13"/>
    <mergeCell ref="E12:F13"/>
    <mergeCell ref="A18:H18"/>
    <mergeCell ref="A20:I20"/>
    <mergeCell ref="A21:D21"/>
    <mergeCell ref="F21:I21"/>
    <mergeCell ref="A14:B14"/>
    <mergeCell ref="G14:H14"/>
    <mergeCell ref="A16:F16"/>
    <mergeCell ref="G16:H16"/>
    <mergeCell ref="A17:H17"/>
    <mergeCell ref="E14:F14"/>
    <mergeCell ref="A30:B30"/>
    <mergeCell ref="F30:G30"/>
    <mergeCell ref="A22:B23"/>
    <mergeCell ref="C22:C23"/>
    <mergeCell ref="D22:D23"/>
    <mergeCell ref="F22:F23"/>
    <mergeCell ref="G22:G23"/>
    <mergeCell ref="E22:E23"/>
    <mergeCell ref="I22:I23"/>
    <mergeCell ref="A24:B24"/>
    <mergeCell ref="A26:B26"/>
    <mergeCell ref="A27:B27"/>
    <mergeCell ref="A29:I29"/>
    <mergeCell ref="H22:H23"/>
  </mergeCells>
  <conditionalFormatting sqref="G14:H14">
    <cfRule type="cellIs" dxfId="1" priority="1" operator="greaterThan">
      <formula>0.8449</formula>
    </cfRule>
    <cfRule type="cellIs" dxfId="0" priority="2" operator="lessThan">
      <formula>0.845</formula>
    </cfRule>
  </conditionalFormatting>
  <pageMargins left="0.5" right="0.5" top="0.5" bottom="0.5" header="0.3" footer="0.3"/>
  <pageSetup orientation="landscape" r:id="rId1"/>
  <drawing r:id="rId2"/>
  <legacyDrawing r:id="rId3"/>
  <controls>
    <mc:AlternateContent xmlns:mc="http://schemas.openxmlformats.org/markup-compatibility/2006">
      <mc:Choice Requires="x14">
        <control shapeId="6145" r:id="rId4" name="TechAssistYes">
          <controlPr autoLine="0" autoPict="0" r:id="rId5">
            <anchor moveWithCells="1" sizeWithCells="1">
              <from>
                <xdr:col>4</xdr:col>
                <xdr:colOff>0</xdr:colOff>
                <xdr:row>15</xdr:row>
                <xdr:rowOff>45720</xdr:rowOff>
              </from>
              <to>
                <xdr:col>4</xdr:col>
                <xdr:colOff>0</xdr:colOff>
                <xdr:row>15</xdr:row>
                <xdr:rowOff>236220</xdr:rowOff>
              </to>
            </anchor>
          </controlPr>
        </control>
      </mc:Choice>
      <mc:Fallback>
        <control shapeId="6145" r:id="rId4" name="TechAssistYes"/>
      </mc:Fallback>
    </mc:AlternateContent>
    <mc:AlternateContent xmlns:mc="http://schemas.openxmlformats.org/markup-compatibility/2006">
      <mc:Choice Requires="x14">
        <control shapeId="6146" r:id="rId6" name="TechAssistNo">
          <controlPr autoLine="0" autoPict="0" r:id="rId7">
            <anchor moveWithCells="1" sizeWithCells="1">
              <from>
                <xdr:col>4</xdr:col>
                <xdr:colOff>0</xdr:colOff>
                <xdr:row>15</xdr:row>
                <xdr:rowOff>60960</xdr:rowOff>
              </from>
              <to>
                <xdr:col>4</xdr:col>
                <xdr:colOff>0</xdr:colOff>
                <xdr:row>15</xdr:row>
                <xdr:rowOff>251460</xdr:rowOff>
              </to>
            </anchor>
          </controlPr>
        </control>
      </mc:Choice>
      <mc:Fallback>
        <control shapeId="6146" r:id="rId6" name="TechAssistNo"/>
      </mc:Fallback>
    </mc:AlternateContent>
    <mc:AlternateContent xmlns:mc="http://schemas.openxmlformats.org/markup-compatibility/2006">
      <mc:Choice Requires="x14">
        <control shapeId="6147" r:id="rId8" name="RefundYes">
          <controlPr autoLine="0" r:id="rId9">
            <anchor moveWithCells="1" sizeWithCells="1">
              <from>
                <xdr:col>2</xdr:col>
                <xdr:colOff>22860</xdr:colOff>
                <xdr:row>29</xdr:row>
                <xdr:rowOff>106680</xdr:rowOff>
              </from>
              <to>
                <xdr:col>2</xdr:col>
                <xdr:colOff>640080</xdr:colOff>
                <xdr:row>29</xdr:row>
                <xdr:rowOff>388620</xdr:rowOff>
              </to>
            </anchor>
          </controlPr>
        </control>
      </mc:Choice>
      <mc:Fallback>
        <control shapeId="6147" r:id="rId8" name="RefundYes"/>
      </mc:Fallback>
    </mc:AlternateContent>
    <mc:AlternateContent xmlns:mc="http://schemas.openxmlformats.org/markup-compatibility/2006">
      <mc:Choice Requires="x14">
        <control shapeId="6148" r:id="rId10" name="RefundNo">
          <controlPr autoLine="0" r:id="rId11">
            <anchor moveWithCells="1" sizeWithCells="1">
              <from>
                <xdr:col>2</xdr:col>
                <xdr:colOff>716280</xdr:colOff>
                <xdr:row>29</xdr:row>
                <xdr:rowOff>106680</xdr:rowOff>
              </from>
              <to>
                <xdr:col>2</xdr:col>
                <xdr:colOff>1295400</xdr:colOff>
                <xdr:row>29</xdr:row>
                <xdr:rowOff>381000</xdr:rowOff>
              </to>
            </anchor>
          </controlPr>
        </control>
      </mc:Choice>
      <mc:Fallback>
        <control shapeId="6148" r:id="rId10" name="RefundNo"/>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Lookups!$A$1:$A$3</xm:f>
          </x14:formula1>
          <xm:sqref>G16</xm:sqref>
        </x14:dataValidation>
        <x14:dataValidation type="list" allowBlank="1" showInputMessage="1" showErrorMessage="1">
          <x14:formula1>
            <xm:f>'Grant Data'!$C$2:$C$59</xm:f>
          </x14:formula1>
          <xm:sqref>C6:E6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5"/>
  <sheetViews>
    <sheetView workbookViewId="0">
      <selection activeCell="A10" sqref="A10:B15"/>
    </sheetView>
  </sheetViews>
  <sheetFormatPr defaultRowHeight="14.4" x14ac:dyDescent="0.3"/>
  <cols>
    <col min="1" max="1" width="24.88671875" customWidth="1"/>
    <col min="2" max="2" width="35.109375" customWidth="1"/>
  </cols>
  <sheetData>
    <row r="1" spans="1:2" x14ac:dyDescent="0.3">
      <c r="A1" s="45" t="s">
        <v>294</v>
      </c>
    </row>
    <row r="2" spans="1:2" x14ac:dyDescent="0.3">
      <c r="A2" t="s">
        <v>31</v>
      </c>
    </row>
    <row r="3" spans="1:2" x14ac:dyDescent="0.3">
      <c r="A3" t="s">
        <v>32</v>
      </c>
    </row>
    <row r="8" spans="1:2" x14ac:dyDescent="0.3">
      <c r="A8" t="s">
        <v>303</v>
      </c>
    </row>
    <row r="9" spans="1:2" x14ac:dyDescent="0.3">
      <c r="A9" t="s">
        <v>304</v>
      </c>
      <c r="B9" t="s">
        <v>305</v>
      </c>
    </row>
    <row r="10" spans="1:2" x14ac:dyDescent="0.3">
      <c r="A10" s="46" t="s">
        <v>298</v>
      </c>
      <c r="B10" s="46" t="s">
        <v>306</v>
      </c>
    </row>
    <row r="11" spans="1:2" x14ac:dyDescent="0.3">
      <c r="A11" s="46" t="s">
        <v>302</v>
      </c>
      <c r="B11" s="46" t="s">
        <v>307</v>
      </c>
    </row>
    <row r="12" spans="1:2" x14ac:dyDescent="0.3">
      <c r="A12" s="46" t="s">
        <v>301</v>
      </c>
      <c r="B12" s="46" t="s">
        <v>308</v>
      </c>
    </row>
    <row r="13" spans="1:2" x14ac:dyDescent="0.3">
      <c r="A13" s="46" t="s">
        <v>297</v>
      </c>
      <c r="B13" s="46" t="s">
        <v>309</v>
      </c>
    </row>
    <row r="14" spans="1:2" x14ac:dyDescent="0.3">
      <c r="A14" s="46" t="s">
        <v>300</v>
      </c>
      <c r="B14" s="46" t="s">
        <v>310</v>
      </c>
    </row>
    <row r="15" spans="1:2" x14ac:dyDescent="0.3">
      <c r="A15" s="46" t="s">
        <v>299</v>
      </c>
      <c r="B15" s="46" t="s">
        <v>311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sheetPr>
  <dimension ref="A1:L70"/>
  <sheetViews>
    <sheetView topLeftCell="A49" workbookViewId="0">
      <selection activeCell="C75" sqref="C75"/>
    </sheetView>
  </sheetViews>
  <sheetFormatPr defaultRowHeight="14.4" x14ac:dyDescent="0.3"/>
  <cols>
    <col min="1" max="1" width="26.88671875" customWidth="1"/>
    <col min="3" max="3" width="29.88671875" customWidth="1"/>
    <col min="4" max="4" width="14.109375" customWidth="1"/>
    <col min="5" max="7" width="12.6640625" customWidth="1"/>
    <col min="8" max="8" width="28.6640625" customWidth="1"/>
    <col min="9" max="9" width="40.88671875" customWidth="1"/>
    <col min="10" max="10" width="29.5546875" customWidth="1"/>
    <col min="11" max="11" width="45.109375" customWidth="1"/>
    <col min="12" max="12" width="23.44140625" customWidth="1"/>
  </cols>
  <sheetData>
    <row r="1" spans="1:12" s="44" customFormat="1" ht="28.8" x14ac:dyDescent="0.3">
      <c r="A1" s="43" t="s">
        <v>34</v>
      </c>
      <c r="B1" s="43" t="s">
        <v>35</v>
      </c>
      <c r="C1" s="43" t="s">
        <v>295</v>
      </c>
      <c r="D1" s="43" t="s">
        <v>36</v>
      </c>
      <c r="E1" s="43" t="s">
        <v>37</v>
      </c>
      <c r="F1" s="43" t="s">
        <v>38</v>
      </c>
      <c r="G1" s="43" t="s">
        <v>39</v>
      </c>
      <c r="H1" s="43" t="s">
        <v>40</v>
      </c>
      <c r="I1" s="43" t="s">
        <v>168</v>
      </c>
      <c r="J1" s="43" t="s">
        <v>169</v>
      </c>
      <c r="K1" s="43" t="s">
        <v>170</v>
      </c>
      <c r="L1" s="41" t="s">
        <v>296</v>
      </c>
    </row>
    <row r="2" spans="1:12" x14ac:dyDescent="0.3">
      <c r="A2" s="42"/>
      <c r="B2" s="42"/>
      <c r="C2" s="41" t="s">
        <v>294</v>
      </c>
      <c r="D2" s="42"/>
      <c r="E2" s="42"/>
      <c r="F2" s="42"/>
      <c r="G2" s="42"/>
      <c r="H2" s="42"/>
      <c r="I2" s="42"/>
      <c r="J2" s="42"/>
      <c r="K2" s="42"/>
      <c r="L2" s="42"/>
    </row>
    <row r="3" spans="1:12" x14ac:dyDescent="0.3">
      <c r="A3" s="63" t="s">
        <v>41</v>
      </c>
      <c r="B3" s="63" t="s">
        <v>42</v>
      </c>
      <c r="C3" s="63" t="s">
        <v>45</v>
      </c>
      <c r="D3" s="64">
        <v>228338</v>
      </c>
      <c r="E3" s="64">
        <v>306</v>
      </c>
      <c r="F3" s="65">
        <v>744</v>
      </c>
      <c r="G3" s="65">
        <v>655</v>
      </c>
      <c r="H3" s="63" t="s">
        <v>46</v>
      </c>
      <c r="I3" s="63" t="s">
        <v>174</v>
      </c>
      <c r="J3" s="63" t="s">
        <v>175</v>
      </c>
      <c r="K3" s="63" t="s">
        <v>176</v>
      </c>
      <c r="L3" s="63" t="s">
        <v>298</v>
      </c>
    </row>
    <row r="4" spans="1:12" x14ac:dyDescent="0.3">
      <c r="A4" s="63" t="s">
        <v>41</v>
      </c>
      <c r="B4" s="63" t="s">
        <v>42</v>
      </c>
      <c r="C4" s="63" t="s">
        <v>324</v>
      </c>
      <c r="D4" s="64">
        <v>81057</v>
      </c>
      <c r="E4" s="64">
        <v>653</v>
      </c>
      <c r="F4" s="65">
        <v>124</v>
      </c>
      <c r="G4" s="65">
        <v>105</v>
      </c>
      <c r="H4" s="63" t="s">
        <v>325</v>
      </c>
      <c r="I4" s="63" t="s">
        <v>326</v>
      </c>
      <c r="J4" s="63" t="s">
        <v>327</v>
      </c>
      <c r="K4" s="63" t="s">
        <v>328</v>
      </c>
      <c r="L4" s="63" t="s">
        <v>298</v>
      </c>
    </row>
    <row r="5" spans="1:12" x14ac:dyDescent="0.3">
      <c r="A5" s="63" t="s">
        <v>41</v>
      </c>
      <c r="B5" s="63" t="s">
        <v>42</v>
      </c>
      <c r="C5" s="63" t="s">
        <v>79</v>
      </c>
      <c r="D5" s="64">
        <v>261112</v>
      </c>
      <c r="E5" s="64">
        <v>462</v>
      </c>
      <c r="F5" s="65">
        <v>565</v>
      </c>
      <c r="G5" s="65">
        <v>250</v>
      </c>
      <c r="H5" s="63" t="s">
        <v>80</v>
      </c>
      <c r="I5" s="63" t="s">
        <v>207</v>
      </c>
      <c r="J5" s="63" t="s">
        <v>329</v>
      </c>
      <c r="K5" s="63" t="s">
        <v>208</v>
      </c>
      <c r="L5" s="63" t="s">
        <v>302</v>
      </c>
    </row>
    <row r="6" spans="1:12" x14ac:dyDescent="0.3">
      <c r="A6" s="63" t="s">
        <v>41</v>
      </c>
      <c r="B6" s="63" t="s">
        <v>42</v>
      </c>
      <c r="C6" s="63" t="s">
        <v>330</v>
      </c>
      <c r="D6" s="64">
        <v>95148</v>
      </c>
      <c r="E6" s="64">
        <v>594</v>
      </c>
      <c r="F6" s="65">
        <v>160</v>
      </c>
      <c r="G6" s="65">
        <v>0</v>
      </c>
      <c r="H6" s="63" t="s">
        <v>331</v>
      </c>
      <c r="I6" s="63" t="s">
        <v>332</v>
      </c>
      <c r="J6" s="63" t="s">
        <v>333</v>
      </c>
      <c r="K6" s="63" t="s">
        <v>334</v>
      </c>
      <c r="L6" s="63" t="s">
        <v>298</v>
      </c>
    </row>
    <row r="7" spans="1:12" x14ac:dyDescent="0.3">
      <c r="A7" s="63" t="s">
        <v>41</v>
      </c>
      <c r="B7" s="63" t="s">
        <v>42</v>
      </c>
      <c r="C7" s="63" t="s">
        <v>144</v>
      </c>
      <c r="D7" s="64">
        <v>545217</v>
      </c>
      <c r="E7" s="64">
        <v>305</v>
      </c>
      <c r="F7" s="65">
        <v>1786</v>
      </c>
      <c r="G7" s="65">
        <v>1480</v>
      </c>
      <c r="H7" s="63" t="s">
        <v>145</v>
      </c>
      <c r="I7" s="63" t="s">
        <v>271</v>
      </c>
      <c r="J7" s="63" t="s">
        <v>146</v>
      </c>
      <c r="K7" s="63" t="s">
        <v>272</v>
      </c>
      <c r="L7" s="63" t="s">
        <v>300</v>
      </c>
    </row>
    <row r="8" spans="1:12" x14ac:dyDescent="0.3">
      <c r="A8" s="63" t="s">
        <v>41</v>
      </c>
      <c r="B8" s="63" t="s">
        <v>42</v>
      </c>
      <c r="C8" s="63" t="s">
        <v>97</v>
      </c>
      <c r="D8" s="64">
        <v>2226354</v>
      </c>
      <c r="E8" s="64">
        <v>132</v>
      </c>
      <c r="F8" s="65">
        <v>16803</v>
      </c>
      <c r="G8" s="65">
        <v>16046</v>
      </c>
      <c r="H8" s="63" t="s">
        <v>98</v>
      </c>
      <c r="I8" s="63" t="s">
        <v>233</v>
      </c>
      <c r="J8" s="63" t="s">
        <v>234</v>
      </c>
      <c r="K8" s="63" t="s">
        <v>235</v>
      </c>
      <c r="L8" s="63" t="s">
        <v>300</v>
      </c>
    </row>
    <row r="9" spans="1:12" x14ac:dyDescent="0.3">
      <c r="A9" s="63" t="s">
        <v>41</v>
      </c>
      <c r="B9" s="63" t="s">
        <v>42</v>
      </c>
      <c r="C9" s="63" t="s">
        <v>72</v>
      </c>
      <c r="D9" s="64">
        <v>58840</v>
      </c>
      <c r="E9" s="64">
        <v>840</v>
      </c>
      <c r="F9" s="65">
        <v>70</v>
      </c>
      <c r="G9" s="65">
        <v>29</v>
      </c>
      <c r="H9" s="63" t="s">
        <v>73</v>
      </c>
      <c r="I9" s="63" t="s">
        <v>204</v>
      </c>
      <c r="J9" s="63" t="s">
        <v>205</v>
      </c>
      <c r="K9" s="63" t="s">
        <v>206</v>
      </c>
      <c r="L9" s="63" t="s">
        <v>302</v>
      </c>
    </row>
    <row r="10" spans="1:12" x14ac:dyDescent="0.3">
      <c r="A10" s="63" t="s">
        <v>41</v>
      </c>
      <c r="B10" s="63" t="s">
        <v>42</v>
      </c>
      <c r="C10" s="63" t="s">
        <v>83</v>
      </c>
      <c r="D10" s="64">
        <v>194800</v>
      </c>
      <c r="E10" s="64">
        <v>487</v>
      </c>
      <c r="F10" s="65">
        <v>400</v>
      </c>
      <c r="G10" s="65">
        <v>264</v>
      </c>
      <c r="H10" s="63" t="s">
        <v>84</v>
      </c>
      <c r="I10" s="63" t="s">
        <v>212</v>
      </c>
      <c r="J10" s="63" t="s">
        <v>213</v>
      </c>
      <c r="K10" s="63" t="s">
        <v>214</v>
      </c>
      <c r="L10" s="63" t="s">
        <v>299</v>
      </c>
    </row>
    <row r="11" spans="1:12" x14ac:dyDescent="0.3">
      <c r="A11" s="63" t="s">
        <v>41</v>
      </c>
      <c r="B11" s="63" t="s">
        <v>42</v>
      </c>
      <c r="C11" s="63" t="s">
        <v>51</v>
      </c>
      <c r="D11" s="64">
        <v>145360</v>
      </c>
      <c r="E11" s="64">
        <v>519</v>
      </c>
      <c r="F11" s="65">
        <v>280</v>
      </c>
      <c r="G11" s="65">
        <v>137</v>
      </c>
      <c r="H11" s="63" t="s">
        <v>52</v>
      </c>
      <c r="I11" s="63" t="s">
        <v>183</v>
      </c>
      <c r="J11" s="63" t="s">
        <v>184</v>
      </c>
      <c r="K11" s="63" t="s">
        <v>185</v>
      </c>
      <c r="L11" s="63" t="s">
        <v>301</v>
      </c>
    </row>
    <row r="12" spans="1:12" x14ac:dyDescent="0.3">
      <c r="A12" s="63" t="s">
        <v>41</v>
      </c>
      <c r="B12" s="63" t="s">
        <v>42</v>
      </c>
      <c r="C12" s="63" t="s">
        <v>62</v>
      </c>
      <c r="D12" s="64">
        <v>230554</v>
      </c>
      <c r="E12" s="64">
        <v>268</v>
      </c>
      <c r="F12" s="65">
        <v>858</v>
      </c>
      <c r="G12" s="65">
        <v>727</v>
      </c>
      <c r="H12" s="63" t="s">
        <v>63</v>
      </c>
      <c r="I12" s="63" t="s">
        <v>192</v>
      </c>
      <c r="J12" s="63" t="s">
        <v>193</v>
      </c>
      <c r="K12" s="63" t="s">
        <v>194</v>
      </c>
      <c r="L12" s="63" t="s">
        <v>298</v>
      </c>
    </row>
    <row r="13" spans="1:12" x14ac:dyDescent="0.3">
      <c r="A13" s="63" t="s">
        <v>41</v>
      </c>
      <c r="B13" s="63" t="s">
        <v>42</v>
      </c>
      <c r="C13" s="63" t="s">
        <v>162</v>
      </c>
      <c r="D13" s="64">
        <v>584338</v>
      </c>
      <c r="E13" s="64">
        <v>432</v>
      </c>
      <c r="F13" s="65">
        <v>1350</v>
      </c>
      <c r="G13" s="65">
        <v>2043</v>
      </c>
      <c r="H13" s="63" t="s">
        <v>163</v>
      </c>
      <c r="I13" s="63" t="s">
        <v>335</v>
      </c>
      <c r="J13" s="63" t="s">
        <v>336</v>
      </c>
      <c r="K13" s="63" t="s">
        <v>337</v>
      </c>
      <c r="L13" s="63" t="s">
        <v>299</v>
      </c>
    </row>
    <row r="14" spans="1:12" x14ac:dyDescent="0.3">
      <c r="A14" s="63" t="s">
        <v>41</v>
      </c>
      <c r="B14" s="63" t="s">
        <v>42</v>
      </c>
      <c r="C14" s="63" t="s">
        <v>64</v>
      </c>
      <c r="D14" s="64">
        <v>134429</v>
      </c>
      <c r="E14" s="64">
        <v>505</v>
      </c>
      <c r="F14" s="65">
        <v>266</v>
      </c>
      <c r="G14" s="65">
        <v>200</v>
      </c>
      <c r="H14" s="63" t="s">
        <v>65</v>
      </c>
      <c r="I14" s="63" t="s">
        <v>195</v>
      </c>
      <c r="J14" s="63" t="s">
        <v>196</v>
      </c>
      <c r="K14" s="63" t="s">
        <v>197</v>
      </c>
      <c r="L14" s="63" t="s">
        <v>298</v>
      </c>
    </row>
    <row r="15" spans="1:12" x14ac:dyDescent="0.3">
      <c r="A15" s="63" t="s">
        <v>41</v>
      </c>
      <c r="B15" s="63" t="s">
        <v>42</v>
      </c>
      <c r="C15" s="63" t="s">
        <v>166</v>
      </c>
      <c r="D15" s="64">
        <v>3413976</v>
      </c>
      <c r="E15" s="64">
        <v>140</v>
      </c>
      <c r="F15" s="65">
        <v>24268</v>
      </c>
      <c r="G15" s="65">
        <v>23703</v>
      </c>
      <c r="H15" s="63" t="s">
        <v>167</v>
      </c>
      <c r="I15" s="63" t="s">
        <v>291</v>
      </c>
      <c r="J15" s="63" t="s">
        <v>292</v>
      </c>
      <c r="K15" s="63" t="s">
        <v>293</v>
      </c>
      <c r="L15" s="63" t="s">
        <v>299</v>
      </c>
    </row>
    <row r="16" spans="1:12" x14ac:dyDescent="0.3">
      <c r="A16" s="63" t="s">
        <v>41</v>
      </c>
      <c r="B16" s="63" t="s">
        <v>42</v>
      </c>
      <c r="C16" s="63" t="s">
        <v>99</v>
      </c>
      <c r="D16" s="64">
        <v>1385487</v>
      </c>
      <c r="E16" s="64">
        <v>141</v>
      </c>
      <c r="F16" s="65">
        <v>9785</v>
      </c>
      <c r="G16" s="65">
        <v>8622</v>
      </c>
      <c r="H16" s="63" t="s">
        <v>100</v>
      </c>
      <c r="I16" s="63" t="s">
        <v>338</v>
      </c>
      <c r="J16" s="63" t="s">
        <v>339</v>
      </c>
      <c r="K16" s="63" t="s">
        <v>340</v>
      </c>
      <c r="L16" s="63" t="s">
        <v>299</v>
      </c>
    </row>
    <row r="17" spans="1:12" x14ac:dyDescent="0.3">
      <c r="A17" s="63" t="s">
        <v>41</v>
      </c>
      <c r="B17" s="63" t="s">
        <v>42</v>
      </c>
      <c r="C17" s="63" t="s">
        <v>89</v>
      </c>
      <c r="D17" s="64">
        <v>154069</v>
      </c>
      <c r="E17" s="64">
        <v>500</v>
      </c>
      <c r="F17" s="65">
        <v>308</v>
      </c>
      <c r="G17" s="65">
        <v>224</v>
      </c>
      <c r="H17" s="63" t="s">
        <v>90</v>
      </c>
      <c r="I17" s="63" t="s">
        <v>221</v>
      </c>
      <c r="J17" s="63" t="s">
        <v>222</v>
      </c>
      <c r="K17" s="63" t="s">
        <v>223</v>
      </c>
      <c r="L17" s="63" t="s">
        <v>299</v>
      </c>
    </row>
    <row r="18" spans="1:12" ht="28.8" x14ac:dyDescent="0.3">
      <c r="A18" s="63" t="s">
        <v>41</v>
      </c>
      <c r="B18" s="63" t="s">
        <v>42</v>
      </c>
      <c r="C18" s="63" t="s">
        <v>66</v>
      </c>
      <c r="D18" s="64">
        <v>1209313</v>
      </c>
      <c r="E18" s="64">
        <v>386</v>
      </c>
      <c r="F18" s="65">
        <v>3129</v>
      </c>
      <c r="G18" s="65">
        <v>2563</v>
      </c>
      <c r="H18" s="63" t="s">
        <v>67</v>
      </c>
      <c r="I18" s="63" t="s">
        <v>198</v>
      </c>
      <c r="J18" s="63" t="s">
        <v>199</v>
      </c>
      <c r="K18" s="63" t="s">
        <v>200</v>
      </c>
      <c r="L18" s="63" t="s">
        <v>298</v>
      </c>
    </row>
    <row r="19" spans="1:12" x14ac:dyDescent="0.3">
      <c r="A19" s="63" t="s">
        <v>41</v>
      </c>
      <c r="B19" s="63" t="s">
        <v>42</v>
      </c>
      <c r="C19" s="63" t="s">
        <v>74</v>
      </c>
      <c r="D19" s="64">
        <v>189856</v>
      </c>
      <c r="E19" s="64">
        <v>489</v>
      </c>
      <c r="F19" s="65">
        <v>388</v>
      </c>
      <c r="G19" s="65">
        <v>311</v>
      </c>
      <c r="H19" s="63" t="s">
        <v>75</v>
      </c>
      <c r="I19" s="63" t="s">
        <v>76</v>
      </c>
      <c r="J19" s="63" t="s">
        <v>77</v>
      </c>
      <c r="K19" s="63" t="s">
        <v>78</v>
      </c>
      <c r="L19" s="63" t="s">
        <v>302</v>
      </c>
    </row>
    <row r="20" spans="1:12" x14ac:dyDescent="0.3">
      <c r="A20" s="63" t="s">
        <v>41</v>
      </c>
      <c r="B20" s="63" t="s">
        <v>42</v>
      </c>
      <c r="C20" s="63" t="s">
        <v>68</v>
      </c>
      <c r="D20" s="64">
        <v>189986</v>
      </c>
      <c r="E20" s="64">
        <v>127</v>
      </c>
      <c r="F20" s="65">
        <v>1495</v>
      </c>
      <c r="G20" s="65">
        <v>1310</v>
      </c>
      <c r="H20" s="63" t="s">
        <v>69</v>
      </c>
      <c r="I20" s="63" t="s">
        <v>341</v>
      </c>
      <c r="J20" s="63" t="s">
        <v>342</v>
      </c>
      <c r="K20" s="63" t="s">
        <v>343</v>
      </c>
      <c r="L20" s="63" t="s">
        <v>302</v>
      </c>
    </row>
    <row r="21" spans="1:12" x14ac:dyDescent="0.3">
      <c r="A21" s="63" t="s">
        <v>41</v>
      </c>
      <c r="B21" s="63" t="s">
        <v>42</v>
      </c>
      <c r="C21" s="63" t="s">
        <v>119</v>
      </c>
      <c r="D21" s="64">
        <v>109419</v>
      </c>
      <c r="E21" s="64">
        <v>392</v>
      </c>
      <c r="F21" s="65">
        <v>279</v>
      </c>
      <c r="G21" s="65">
        <v>94</v>
      </c>
      <c r="H21" s="63" t="s">
        <v>120</v>
      </c>
      <c r="I21" s="63" t="s">
        <v>256</v>
      </c>
      <c r="J21" s="63" t="s">
        <v>121</v>
      </c>
      <c r="K21" s="63" t="s">
        <v>257</v>
      </c>
      <c r="L21" s="63" t="s">
        <v>298</v>
      </c>
    </row>
    <row r="22" spans="1:12" x14ac:dyDescent="0.3">
      <c r="A22" s="63" t="s">
        <v>41</v>
      </c>
      <c r="B22" s="63" t="s">
        <v>42</v>
      </c>
      <c r="C22" s="63" t="s">
        <v>58</v>
      </c>
      <c r="D22" s="64">
        <v>55289</v>
      </c>
      <c r="E22" s="64">
        <v>895</v>
      </c>
      <c r="F22" s="65">
        <v>62</v>
      </c>
      <c r="G22" s="65">
        <v>21</v>
      </c>
      <c r="H22" s="63" t="s">
        <v>59</v>
      </c>
      <c r="I22" s="63" t="s">
        <v>186</v>
      </c>
      <c r="J22" s="63" t="s">
        <v>187</v>
      </c>
      <c r="K22" s="63" t="s">
        <v>188</v>
      </c>
      <c r="L22" s="63" t="s">
        <v>302</v>
      </c>
    </row>
    <row r="23" spans="1:12" x14ac:dyDescent="0.3">
      <c r="A23" s="63" t="s">
        <v>41</v>
      </c>
      <c r="B23" s="63" t="s">
        <v>42</v>
      </c>
      <c r="C23" s="63" t="s">
        <v>103</v>
      </c>
      <c r="D23" s="64">
        <v>89740</v>
      </c>
      <c r="E23" s="64">
        <v>618</v>
      </c>
      <c r="F23" s="65">
        <v>145</v>
      </c>
      <c r="G23" s="65">
        <v>104</v>
      </c>
      <c r="H23" s="63" t="s">
        <v>104</v>
      </c>
      <c r="I23" s="63" t="s">
        <v>239</v>
      </c>
      <c r="J23" s="63" t="s">
        <v>105</v>
      </c>
      <c r="K23" s="63" t="s">
        <v>240</v>
      </c>
      <c r="L23" s="63" t="s">
        <v>299</v>
      </c>
    </row>
    <row r="24" spans="1:12" x14ac:dyDescent="0.3">
      <c r="A24" s="63" t="s">
        <v>41</v>
      </c>
      <c r="B24" s="63" t="s">
        <v>42</v>
      </c>
      <c r="C24" s="63" t="s">
        <v>344</v>
      </c>
      <c r="D24" s="64">
        <v>105396</v>
      </c>
      <c r="E24" s="64">
        <v>575</v>
      </c>
      <c r="F24" s="65">
        <v>183</v>
      </c>
      <c r="G24" s="65">
        <v>135</v>
      </c>
      <c r="H24" s="63" t="s">
        <v>345</v>
      </c>
      <c r="I24" s="63" t="s">
        <v>346</v>
      </c>
      <c r="J24" s="63" t="s">
        <v>347</v>
      </c>
      <c r="K24" s="63" t="s">
        <v>348</v>
      </c>
      <c r="L24" s="63" t="s">
        <v>299</v>
      </c>
    </row>
    <row r="25" spans="1:12" x14ac:dyDescent="0.3">
      <c r="A25" s="63" t="s">
        <v>41</v>
      </c>
      <c r="B25" s="63" t="s">
        <v>42</v>
      </c>
      <c r="C25" s="63" t="s">
        <v>87</v>
      </c>
      <c r="D25" s="64">
        <v>232500</v>
      </c>
      <c r="E25" s="64">
        <v>472</v>
      </c>
      <c r="F25" s="65">
        <v>492</v>
      </c>
      <c r="G25" s="65">
        <v>311</v>
      </c>
      <c r="H25" s="63" t="s">
        <v>88</v>
      </c>
      <c r="I25" s="63" t="s">
        <v>218</v>
      </c>
      <c r="J25" s="63" t="s">
        <v>219</v>
      </c>
      <c r="K25" s="63" t="s">
        <v>220</v>
      </c>
      <c r="L25" s="63" t="s">
        <v>301</v>
      </c>
    </row>
    <row r="26" spans="1:12" x14ac:dyDescent="0.3">
      <c r="A26" s="63" t="s">
        <v>41</v>
      </c>
      <c r="B26" s="63" t="s">
        <v>42</v>
      </c>
      <c r="C26" s="63" t="s">
        <v>85</v>
      </c>
      <c r="D26" s="64">
        <v>38560</v>
      </c>
      <c r="E26" s="64">
        <v>771</v>
      </c>
      <c r="F26" s="65">
        <v>50</v>
      </c>
      <c r="G26" s="65">
        <v>68</v>
      </c>
      <c r="H26" s="63" t="s">
        <v>86</v>
      </c>
      <c r="I26" s="63" t="s">
        <v>215</v>
      </c>
      <c r="J26" s="63" t="s">
        <v>216</v>
      </c>
      <c r="K26" s="63" t="s">
        <v>217</v>
      </c>
      <c r="L26" s="63" t="s">
        <v>299</v>
      </c>
    </row>
    <row r="27" spans="1:12" x14ac:dyDescent="0.3">
      <c r="A27" s="63" t="s">
        <v>41</v>
      </c>
      <c r="B27" s="63" t="s">
        <v>42</v>
      </c>
      <c r="C27" s="63" t="s">
        <v>106</v>
      </c>
      <c r="D27" s="64">
        <v>206223</v>
      </c>
      <c r="E27" s="64">
        <v>458</v>
      </c>
      <c r="F27" s="65">
        <v>450</v>
      </c>
      <c r="G27" s="65">
        <v>349</v>
      </c>
      <c r="H27" s="63" t="s">
        <v>86</v>
      </c>
      <c r="I27" s="63" t="s">
        <v>215</v>
      </c>
      <c r="J27" s="63" t="s">
        <v>216</v>
      </c>
      <c r="K27" s="63" t="s">
        <v>217</v>
      </c>
      <c r="L27" s="63" t="s">
        <v>299</v>
      </c>
    </row>
    <row r="28" spans="1:12" x14ac:dyDescent="0.3">
      <c r="A28" s="63" t="s">
        <v>41</v>
      </c>
      <c r="B28" s="63" t="s">
        <v>42</v>
      </c>
      <c r="C28" s="63" t="s">
        <v>159</v>
      </c>
      <c r="D28" s="64">
        <v>1854706</v>
      </c>
      <c r="E28" s="64">
        <v>141</v>
      </c>
      <c r="F28" s="65">
        <v>13150</v>
      </c>
      <c r="G28" s="65">
        <v>7091</v>
      </c>
      <c r="H28" s="63" t="s">
        <v>160</v>
      </c>
      <c r="I28" s="63" t="s">
        <v>349</v>
      </c>
      <c r="J28" s="63" t="s">
        <v>161</v>
      </c>
      <c r="K28" s="63" t="s">
        <v>287</v>
      </c>
      <c r="L28" s="63" t="s">
        <v>301</v>
      </c>
    </row>
    <row r="29" spans="1:12" x14ac:dyDescent="0.3">
      <c r="A29" s="63" t="s">
        <v>41</v>
      </c>
      <c r="B29" s="63" t="s">
        <v>42</v>
      </c>
      <c r="C29" s="63" t="s">
        <v>139</v>
      </c>
      <c r="D29" s="64">
        <v>151203</v>
      </c>
      <c r="E29" s="64">
        <v>331</v>
      </c>
      <c r="F29" s="65">
        <v>456</v>
      </c>
      <c r="G29" s="65">
        <v>384</v>
      </c>
      <c r="H29" s="63" t="s">
        <v>140</v>
      </c>
      <c r="I29" s="63" t="s">
        <v>265</v>
      </c>
      <c r="J29" s="63" t="s">
        <v>266</v>
      </c>
      <c r="K29" s="63" t="s">
        <v>267</v>
      </c>
      <c r="L29" s="63" t="s">
        <v>300</v>
      </c>
    </row>
    <row r="30" spans="1:12" x14ac:dyDescent="0.3">
      <c r="A30" s="63" t="s">
        <v>41</v>
      </c>
      <c r="B30" s="63" t="s">
        <v>42</v>
      </c>
      <c r="C30" s="63" t="s">
        <v>70</v>
      </c>
      <c r="D30" s="64">
        <v>120640</v>
      </c>
      <c r="E30" s="64">
        <v>548</v>
      </c>
      <c r="F30" s="65">
        <v>220</v>
      </c>
      <c r="G30" s="65">
        <v>128</v>
      </c>
      <c r="H30" s="63" t="s">
        <v>71</v>
      </c>
      <c r="I30" s="63" t="s">
        <v>201</v>
      </c>
      <c r="J30" s="63" t="s">
        <v>202</v>
      </c>
      <c r="K30" s="63" t="s">
        <v>203</v>
      </c>
      <c r="L30" s="63" t="s">
        <v>302</v>
      </c>
    </row>
    <row r="31" spans="1:12" x14ac:dyDescent="0.3">
      <c r="A31" s="63" t="s">
        <v>41</v>
      </c>
      <c r="B31" s="63" t="s">
        <v>42</v>
      </c>
      <c r="C31" s="63" t="s">
        <v>350</v>
      </c>
      <c r="D31" s="64">
        <v>38240</v>
      </c>
      <c r="E31" s="64">
        <v>1912</v>
      </c>
      <c r="F31" s="65">
        <v>20</v>
      </c>
      <c r="G31" s="65">
        <v>0</v>
      </c>
      <c r="H31" s="63" t="s">
        <v>351</v>
      </c>
      <c r="I31" s="63" t="s">
        <v>352</v>
      </c>
      <c r="J31" s="63" t="s">
        <v>353</v>
      </c>
      <c r="K31" s="63" t="s">
        <v>354</v>
      </c>
      <c r="L31" s="63" t="s">
        <v>355</v>
      </c>
    </row>
    <row r="32" spans="1:12" x14ac:dyDescent="0.3">
      <c r="A32" s="63" t="s">
        <v>41</v>
      </c>
      <c r="B32" s="63" t="s">
        <v>42</v>
      </c>
      <c r="C32" s="63" t="s">
        <v>123</v>
      </c>
      <c r="D32" s="64">
        <v>440569</v>
      </c>
      <c r="E32" s="64">
        <v>441</v>
      </c>
      <c r="F32" s="65">
        <v>997</v>
      </c>
      <c r="G32" s="65">
        <v>982</v>
      </c>
      <c r="H32" s="63" t="s">
        <v>124</v>
      </c>
      <c r="I32" s="63" t="s">
        <v>258</v>
      </c>
      <c r="J32" s="63" t="s">
        <v>259</v>
      </c>
      <c r="K32" s="63" t="s">
        <v>260</v>
      </c>
      <c r="L32" s="63" t="s">
        <v>301</v>
      </c>
    </row>
    <row r="33" spans="1:12" x14ac:dyDescent="0.3">
      <c r="A33" s="63" t="s">
        <v>41</v>
      </c>
      <c r="B33" s="63" t="s">
        <v>42</v>
      </c>
      <c r="C33" s="63" t="s">
        <v>47</v>
      </c>
      <c r="D33" s="64">
        <v>991174</v>
      </c>
      <c r="E33" s="64">
        <v>412</v>
      </c>
      <c r="F33" s="65">
        <v>2400</v>
      </c>
      <c r="G33" s="65">
        <v>2318</v>
      </c>
      <c r="H33" s="63" t="s">
        <v>48</v>
      </c>
      <c r="I33" s="63" t="s">
        <v>177</v>
      </c>
      <c r="J33" s="63" t="s">
        <v>178</v>
      </c>
      <c r="K33" s="63" t="s">
        <v>179</v>
      </c>
      <c r="L33" s="63" t="s">
        <v>299</v>
      </c>
    </row>
    <row r="34" spans="1:12" x14ac:dyDescent="0.3">
      <c r="A34" s="63" t="s">
        <v>41</v>
      </c>
      <c r="B34" s="63" t="s">
        <v>42</v>
      </c>
      <c r="C34" s="63" t="s">
        <v>43</v>
      </c>
      <c r="D34" s="64">
        <v>244266</v>
      </c>
      <c r="E34" s="64">
        <v>284</v>
      </c>
      <c r="F34" s="65">
        <v>857</v>
      </c>
      <c r="G34" s="65">
        <v>547</v>
      </c>
      <c r="H34" s="63" t="s">
        <v>44</v>
      </c>
      <c r="I34" s="63" t="s">
        <v>171</v>
      </c>
      <c r="J34" s="63" t="s">
        <v>172</v>
      </c>
      <c r="K34" s="63" t="s">
        <v>173</v>
      </c>
      <c r="L34" s="63" t="s">
        <v>355</v>
      </c>
    </row>
    <row r="35" spans="1:12" x14ac:dyDescent="0.3">
      <c r="A35" s="63" t="s">
        <v>41</v>
      </c>
      <c r="B35" s="63" t="s">
        <v>42</v>
      </c>
      <c r="C35" s="63" t="s">
        <v>356</v>
      </c>
      <c r="D35" s="64">
        <v>36813</v>
      </c>
      <c r="E35" s="64">
        <v>836</v>
      </c>
      <c r="F35" s="65">
        <v>44</v>
      </c>
      <c r="G35" s="65">
        <v>4</v>
      </c>
      <c r="H35" s="63" t="s">
        <v>357</v>
      </c>
      <c r="I35" s="63" t="s">
        <v>358</v>
      </c>
      <c r="J35" s="63" t="s">
        <v>359</v>
      </c>
      <c r="K35" s="63" t="s">
        <v>360</v>
      </c>
      <c r="L35" s="63" t="s">
        <v>355</v>
      </c>
    </row>
    <row r="36" spans="1:12" x14ac:dyDescent="0.3">
      <c r="A36" s="63" t="s">
        <v>41</v>
      </c>
      <c r="B36" s="63" t="s">
        <v>42</v>
      </c>
      <c r="C36" s="63" t="s">
        <v>361</v>
      </c>
      <c r="D36" s="64">
        <v>140716</v>
      </c>
      <c r="E36" s="64">
        <v>523</v>
      </c>
      <c r="F36" s="65">
        <v>269</v>
      </c>
      <c r="G36" s="65">
        <v>49</v>
      </c>
      <c r="H36" s="63" t="s">
        <v>357</v>
      </c>
      <c r="I36" s="63" t="s">
        <v>362</v>
      </c>
      <c r="J36" s="63" t="s">
        <v>363</v>
      </c>
      <c r="K36" s="63" t="s">
        <v>364</v>
      </c>
      <c r="L36" s="63" t="s">
        <v>355</v>
      </c>
    </row>
    <row r="37" spans="1:12" x14ac:dyDescent="0.3">
      <c r="A37" s="63" t="s">
        <v>41</v>
      </c>
      <c r="B37" s="63" t="s">
        <v>42</v>
      </c>
      <c r="C37" s="63" t="s">
        <v>133</v>
      </c>
      <c r="D37" s="64">
        <v>41948</v>
      </c>
      <c r="E37" s="64">
        <v>1446</v>
      </c>
      <c r="F37" s="65">
        <v>29</v>
      </c>
      <c r="G37" s="65">
        <v>36</v>
      </c>
      <c r="H37" s="63" t="s">
        <v>134</v>
      </c>
      <c r="I37" s="63" t="s">
        <v>261</v>
      </c>
      <c r="J37" s="63" t="s">
        <v>262</v>
      </c>
      <c r="K37" s="63" t="s">
        <v>263</v>
      </c>
      <c r="L37" s="63" t="s">
        <v>302</v>
      </c>
    </row>
    <row r="38" spans="1:12" x14ac:dyDescent="0.3">
      <c r="A38" s="63" t="s">
        <v>41</v>
      </c>
      <c r="B38" s="63" t="s">
        <v>42</v>
      </c>
      <c r="C38" s="63" t="s">
        <v>365</v>
      </c>
      <c r="D38" s="64">
        <v>58840</v>
      </c>
      <c r="E38" s="64">
        <v>840</v>
      </c>
      <c r="F38" s="65">
        <v>70</v>
      </c>
      <c r="G38" s="65">
        <v>33</v>
      </c>
      <c r="H38" s="63" t="s">
        <v>366</v>
      </c>
      <c r="I38" s="63" t="s">
        <v>367</v>
      </c>
      <c r="J38" s="63" t="s">
        <v>368</v>
      </c>
      <c r="K38" s="63" t="s">
        <v>369</v>
      </c>
      <c r="L38" s="63" t="s">
        <v>355</v>
      </c>
    </row>
    <row r="39" spans="1:12" x14ac:dyDescent="0.3">
      <c r="A39" s="63" t="s">
        <v>41</v>
      </c>
      <c r="B39" s="63" t="s">
        <v>42</v>
      </c>
      <c r="C39" s="63" t="s">
        <v>91</v>
      </c>
      <c r="D39" s="64">
        <v>509150</v>
      </c>
      <c r="E39" s="64">
        <v>412</v>
      </c>
      <c r="F39" s="65">
        <v>1234</v>
      </c>
      <c r="G39" s="65">
        <v>939</v>
      </c>
      <c r="H39" s="63" t="s">
        <v>92</v>
      </c>
      <c r="I39" s="63" t="s">
        <v>224</v>
      </c>
      <c r="J39" s="63" t="s">
        <v>225</v>
      </c>
      <c r="K39" s="63" t="s">
        <v>226</v>
      </c>
      <c r="L39" s="63" t="s">
        <v>301</v>
      </c>
    </row>
    <row r="40" spans="1:12" x14ac:dyDescent="0.3">
      <c r="A40" s="63" t="s">
        <v>41</v>
      </c>
      <c r="B40" s="63" t="s">
        <v>42</v>
      </c>
      <c r="C40" s="63" t="s">
        <v>53</v>
      </c>
      <c r="D40" s="64">
        <v>491326</v>
      </c>
      <c r="E40" s="64">
        <v>438</v>
      </c>
      <c r="F40" s="65">
        <v>1120</v>
      </c>
      <c r="G40" s="65">
        <v>902</v>
      </c>
      <c r="H40" s="63" t="s">
        <v>54</v>
      </c>
      <c r="I40" s="63" t="s">
        <v>55</v>
      </c>
      <c r="J40" s="63" t="s">
        <v>56</v>
      </c>
      <c r="K40" s="63" t="s">
        <v>57</v>
      </c>
      <c r="L40" s="63" t="s">
        <v>301</v>
      </c>
    </row>
    <row r="41" spans="1:12" x14ac:dyDescent="0.3">
      <c r="A41" s="63" t="s">
        <v>41</v>
      </c>
      <c r="B41" s="63" t="s">
        <v>42</v>
      </c>
      <c r="C41" s="63" t="s">
        <v>115</v>
      </c>
      <c r="D41" s="64">
        <v>55668</v>
      </c>
      <c r="E41" s="64">
        <v>869</v>
      </c>
      <c r="F41" s="65">
        <v>64</v>
      </c>
      <c r="G41" s="65">
        <v>33</v>
      </c>
      <c r="H41" s="63" t="s">
        <v>116</v>
      </c>
      <c r="I41" s="63" t="s">
        <v>250</v>
      </c>
      <c r="J41" s="63" t="s">
        <v>251</v>
      </c>
      <c r="K41" s="63" t="s">
        <v>252</v>
      </c>
      <c r="L41" s="63" t="s">
        <v>298</v>
      </c>
    </row>
    <row r="42" spans="1:12" x14ac:dyDescent="0.3">
      <c r="A42" s="63" t="s">
        <v>41</v>
      </c>
      <c r="B42" s="63" t="s">
        <v>42</v>
      </c>
      <c r="C42" s="63" t="s">
        <v>370</v>
      </c>
      <c r="D42" s="64">
        <v>104549</v>
      </c>
      <c r="E42" s="64">
        <v>565</v>
      </c>
      <c r="F42" s="65">
        <v>185</v>
      </c>
      <c r="G42" s="65">
        <v>57</v>
      </c>
      <c r="H42" s="63" t="s">
        <v>116</v>
      </c>
      <c r="I42" s="63" t="s">
        <v>250</v>
      </c>
      <c r="J42" s="63" t="s">
        <v>251</v>
      </c>
      <c r="K42" s="63" t="s">
        <v>252</v>
      </c>
      <c r="L42" s="63" t="s">
        <v>298</v>
      </c>
    </row>
    <row r="43" spans="1:12" x14ac:dyDescent="0.3">
      <c r="A43" s="63" t="s">
        <v>41</v>
      </c>
      <c r="B43" s="63" t="s">
        <v>42</v>
      </c>
      <c r="C43" s="63" t="s">
        <v>142</v>
      </c>
      <c r="D43" s="64">
        <v>130355</v>
      </c>
      <c r="E43" s="64">
        <v>321</v>
      </c>
      <c r="F43" s="65">
        <v>405</v>
      </c>
      <c r="G43" s="65">
        <v>453</v>
      </c>
      <c r="H43" s="63" t="s">
        <v>143</v>
      </c>
      <c r="I43" s="63" t="s">
        <v>268</v>
      </c>
      <c r="J43" s="63" t="s">
        <v>269</v>
      </c>
      <c r="K43" s="63" t="s">
        <v>270</v>
      </c>
      <c r="L43" s="63" t="s">
        <v>300</v>
      </c>
    </row>
    <row r="44" spans="1:12" x14ac:dyDescent="0.3">
      <c r="A44" s="63" t="s">
        <v>41</v>
      </c>
      <c r="B44" s="63" t="s">
        <v>42</v>
      </c>
      <c r="C44" s="63" t="s">
        <v>101</v>
      </c>
      <c r="D44" s="64">
        <v>113251</v>
      </c>
      <c r="E44" s="64">
        <v>188</v>
      </c>
      <c r="F44" s="65">
        <v>600</v>
      </c>
      <c r="G44" s="65">
        <v>245</v>
      </c>
      <c r="H44" s="63" t="s">
        <v>102</v>
      </c>
      <c r="I44" s="63" t="s">
        <v>236</v>
      </c>
      <c r="J44" s="63" t="s">
        <v>237</v>
      </c>
      <c r="K44" s="63" t="s">
        <v>238</v>
      </c>
      <c r="L44" s="63" t="s">
        <v>299</v>
      </c>
    </row>
    <row r="45" spans="1:12" x14ac:dyDescent="0.3">
      <c r="A45" s="63" t="s">
        <v>41</v>
      </c>
      <c r="B45" s="63" t="s">
        <v>42</v>
      </c>
      <c r="C45" s="63" t="s">
        <v>111</v>
      </c>
      <c r="D45" s="64">
        <v>108341</v>
      </c>
      <c r="E45" s="64">
        <v>411</v>
      </c>
      <c r="F45" s="65">
        <v>261</v>
      </c>
      <c r="G45" s="65">
        <v>219</v>
      </c>
      <c r="H45" s="63" t="s">
        <v>112</v>
      </c>
      <c r="I45" s="63" t="s">
        <v>246</v>
      </c>
      <c r="J45" s="63" t="s">
        <v>247</v>
      </c>
      <c r="K45" s="63" t="s">
        <v>248</v>
      </c>
      <c r="L45" s="63" t="s">
        <v>298</v>
      </c>
    </row>
    <row r="46" spans="1:12" x14ac:dyDescent="0.3">
      <c r="A46" s="63" t="s">
        <v>41</v>
      </c>
      <c r="B46" s="63" t="s">
        <v>42</v>
      </c>
      <c r="C46" s="63" t="s">
        <v>132</v>
      </c>
      <c r="D46" s="64">
        <v>135387</v>
      </c>
      <c r="E46" s="64">
        <v>412</v>
      </c>
      <c r="F46" s="65">
        <v>328</v>
      </c>
      <c r="G46" s="65">
        <v>102</v>
      </c>
      <c r="H46" s="63" t="s">
        <v>131</v>
      </c>
      <c r="I46" s="63" t="s">
        <v>371</v>
      </c>
      <c r="J46" s="63" t="s">
        <v>372</v>
      </c>
      <c r="K46" s="63" t="s">
        <v>373</v>
      </c>
      <c r="L46" s="63" t="s">
        <v>302</v>
      </c>
    </row>
    <row r="47" spans="1:12" x14ac:dyDescent="0.3">
      <c r="A47" s="63" t="s">
        <v>41</v>
      </c>
      <c r="B47" s="63" t="s">
        <v>42</v>
      </c>
      <c r="C47" s="63" t="s">
        <v>130</v>
      </c>
      <c r="D47" s="64">
        <v>230674</v>
      </c>
      <c r="E47" s="64">
        <v>411</v>
      </c>
      <c r="F47" s="65">
        <v>560</v>
      </c>
      <c r="G47" s="65">
        <v>329</v>
      </c>
      <c r="H47" s="63" t="s">
        <v>131</v>
      </c>
      <c r="I47" s="63" t="s">
        <v>371</v>
      </c>
      <c r="J47" s="63" t="s">
        <v>372</v>
      </c>
      <c r="K47" s="63" t="s">
        <v>374</v>
      </c>
      <c r="L47" s="63" t="s">
        <v>302</v>
      </c>
    </row>
    <row r="48" spans="1:12" x14ac:dyDescent="0.3">
      <c r="A48" s="63" t="s">
        <v>41</v>
      </c>
      <c r="B48" s="63" t="s">
        <v>42</v>
      </c>
      <c r="C48" s="63" t="s">
        <v>157</v>
      </c>
      <c r="D48" s="64">
        <v>1658164</v>
      </c>
      <c r="E48" s="64">
        <v>176</v>
      </c>
      <c r="F48" s="65">
        <v>9420</v>
      </c>
      <c r="G48" s="65">
        <v>4667</v>
      </c>
      <c r="H48" s="63" t="s">
        <v>158</v>
      </c>
      <c r="I48" s="63" t="s">
        <v>284</v>
      </c>
      <c r="J48" s="63" t="s">
        <v>285</v>
      </c>
      <c r="K48" s="63" t="s">
        <v>286</v>
      </c>
      <c r="L48" s="63" t="s">
        <v>300</v>
      </c>
    </row>
    <row r="49" spans="1:12" x14ac:dyDescent="0.3">
      <c r="A49" s="63" t="s">
        <v>41</v>
      </c>
      <c r="B49" s="63" t="s">
        <v>42</v>
      </c>
      <c r="C49" s="63" t="s">
        <v>153</v>
      </c>
      <c r="D49" s="64">
        <v>444621</v>
      </c>
      <c r="E49" s="64">
        <v>177</v>
      </c>
      <c r="F49" s="65">
        <v>2500</v>
      </c>
      <c r="G49" s="65">
        <v>2601</v>
      </c>
      <c r="H49" s="63" t="s">
        <v>154</v>
      </c>
      <c r="I49" s="63" t="s">
        <v>278</v>
      </c>
      <c r="J49" s="63" t="s">
        <v>279</v>
      </c>
      <c r="K49" s="63" t="s">
        <v>280</v>
      </c>
      <c r="L49" s="63" t="s">
        <v>300</v>
      </c>
    </row>
    <row r="50" spans="1:12" x14ac:dyDescent="0.3">
      <c r="A50" s="63" t="s">
        <v>41</v>
      </c>
      <c r="B50" s="63" t="s">
        <v>42</v>
      </c>
      <c r="C50" s="63" t="s">
        <v>95</v>
      </c>
      <c r="D50" s="64">
        <v>1972807</v>
      </c>
      <c r="E50" s="64">
        <v>177</v>
      </c>
      <c r="F50" s="65">
        <v>11109</v>
      </c>
      <c r="G50" s="65">
        <v>7562</v>
      </c>
      <c r="H50" s="63" t="s">
        <v>96</v>
      </c>
      <c r="I50" s="63" t="s">
        <v>230</v>
      </c>
      <c r="J50" s="63" t="s">
        <v>231</v>
      </c>
      <c r="K50" s="63" t="s">
        <v>232</v>
      </c>
      <c r="L50" s="63" t="s">
        <v>300</v>
      </c>
    </row>
    <row r="51" spans="1:12" x14ac:dyDescent="0.3">
      <c r="A51" s="63" t="s">
        <v>41</v>
      </c>
      <c r="B51" s="63" t="s">
        <v>42</v>
      </c>
      <c r="C51" s="63" t="s">
        <v>93</v>
      </c>
      <c r="D51" s="64">
        <v>531816</v>
      </c>
      <c r="E51" s="64">
        <v>436</v>
      </c>
      <c r="F51" s="65">
        <v>1218</v>
      </c>
      <c r="G51" s="65">
        <v>828</v>
      </c>
      <c r="H51" s="63" t="s">
        <v>94</v>
      </c>
      <c r="I51" s="63" t="s">
        <v>227</v>
      </c>
      <c r="J51" s="63" t="s">
        <v>228</v>
      </c>
      <c r="K51" s="63" t="s">
        <v>229</v>
      </c>
      <c r="L51" s="63" t="s">
        <v>301</v>
      </c>
    </row>
    <row r="52" spans="1:12" x14ac:dyDescent="0.3">
      <c r="A52" s="63" t="s">
        <v>41</v>
      </c>
      <c r="B52" s="63" t="s">
        <v>42</v>
      </c>
      <c r="C52" s="63" t="s">
        <v>81</v>
      </c>
      <c r="D52" s="64">
        <v>1054306</v>
      </c>
      <c r="E52" s="64">
        <v>150</v>
      </c>
      <c r="F52" s="65">
        <v>7004</v>
      </c>
      <c r="G52" s="65">
        <v>5544</v>
      </c>
      <c r="H52" s="63" t="s">
        <v>82</v>
      </c>
      <c r="I52" s="63" t="s">
        <v>209</v>
      </c>
      <c r="J52" s="63" t="s">
        <v>210</v>
      </c>
      <c r="K52" s="63" t="s">
        <v>211</v>
      </c>
      <c r="L52" s="63" t="s">
        <v>301</v>
      </c>
    </row>
    <row r="53" spans="1:12" x14ac:dyDescent="0.3">
      <c r="A53" s="63" t="s">
        <v>41</v>
      </c>
      <c r="B53" s="63" t="s">
        <v>42</v>
      </c>
      <c r="C53" s="63" t="s">
        <v>109</v>
      </c>
      <c r="D53" s="64">
        <v>1000260</v>
      </c>
      <c r="E53" s="64">
        <v>424</v>
      </c>
      <c r="F53" s="65">
        <v>2355</v>
      </c>
      <c r="G53" s="65">
        <v>1602</v>
      </c>
      <c r="H53" s="63" t="s">
        <v>110</v>
      </c>
      <c r="I53" s="63" t="s">
        <v>243</v>
      </c>
      <c r="J53" s="63" t="s">
        <v>244</v>
      </c>
      <c r="K53" s="63" t="s">
        <v>245</v>
      </c>
      <c r="L53" s="63" t="s">
        <v>301</v>
      </c>
    </row>
    <row r="54" spans="1:12" x14ac:dyDescent="0.3">
      <c r="A54" s="63" t="s">
        <v>41</v>
      </c>
      <c r="B54" s="63" t="s">
        <v>42</v>
      </c>
      <c r="C54" s="63" t="s">
        <v>60</v>
      </c>
      <c r="D54" s="64">
        <v>153600</v>
      </c>
      <c r="E54" s="64">
        <v>512</v>
      </c>
      <c r="F54" s="65">
        <v>300</v>
      </c>
      <c r="G54" s="65">
        <v>238</v>
      </c>
      <c r="H54" s="63" t="s">
        <v>61</v>
      </c>
      <c r="I54" s="63" t="s">
        <v>189</v>
      </c>
      <c r="J54" s="63" t="s">
        <v>190</v>
      </c>
      <c r="K54" s="63" t="s">
        <v>191</v>
      </c>
      <c r="L54" s="63" t="s">
        <v>298</v>
      </c>
    </row>
    <row r="55" spans="1:12" x14ac:dyDescent="0.3">
      <c r="A55" s="63" t="s">
        <v>41</v>
      </c>
      <c r="B55" s="63" t="s">
        <v>42</v>
      </c>
      <c r="C55" s="63" t="s">
        <v>113</v>
      </c>
      <c r="D55" s="64">
        <v>166564</v>
      </c>
      <c r="E55" s="64">
        <v>412</v>
      </c>
      <c r="F55" s="65">
        <v>404</v>
      </c>
      <c r="G55" s="65">
        <v>271</v>
      </c>
      <c r="H55" s="63" t="s">
        <v>114</v>
      </c>
      <c r="I55" s="63" t="s">
        <v>375</v>
      </c>
      <c r="J55" s="63" t="s">
        <v>249</v>
      </c>
      <c r="K55" s="63" t="s">
        <v>376</v>
      </c>
      <c r="L55" s="63" t="s">
        <v>298</v>
      </c>
    </row>
    <row r="56" spans="1:12" x14ac:dyDescent="0.3">
      <c r="A56" s="63" t="s">
        <v>41</v>
      </c>
      <c r="B56" s="63" t="s">
        <v>42</v>
      </c>
      <c r="C56" s="63" t="s">
        <v>49</v>
      </c>
      <c r="D56" s="64">
        <v>74391</v>
      </c>
      <c r="E56" s="64">
        <v>408</v>
      </c>
      <c r="F56" s="65">
        <v>182</v>
      </c>
      <c r="G56" s="65">
        <v>210</v>
      </c>
      <c r="H56" s="63" t="s">
        <v>50</v>
      </c>
      <c r="I56" s="63" t="s">
        <v>180</v>
      </c>
      <c r="J56" s="63" t="s">
        <v>181</v>
      </c>
      <c r="K56" s="63" t="s">
        <v>182</v>
      </c>
      <c r="L56" s="63" t="s">
        <v>300</v>
      </c>
    </row>
    <row r="57" spans="1:12" x14ac:dyDescent="0.3">
      <c r="A57" s="63" t="s">
        <v>41</v>
      </c>
      <c r="B57" s="63" t="s">
        <v>42</v>
      </c>
      <c r="C57" s="63" t="s">
        <v>141</v>
      </c>
      <c r="D57" s="64">
        <v>52685</v>
      </c>
      <c r="E57" s="64">
        <v>478</v>
      </c>
      <c r="F57" s="65">
        <v>110</v>
      </c>
      <c r="G57" s="65">
        <v>142</v>
      </c>
      <c r="H57" s="63" t="s">
        <v>50</v>
      </c>
      <c r="I57" s="63" t="s">
        <v>180</v>
      </c>
      <c r="J57" s="63" t="s">
        <v>181</v>
      </c>
      <c r="K57" s="63" t="s">
        <v>182</v>
      </c>
      <c r="L57" s="63" t="s">
        <v>300</v>
      </c>
    </row>
    <row r="58" spans="1:12" x14ac:dyDescent="0.3">
      <c r="A58" s="63" t="s">
        <v>41</v>
      </c>
      <c r="B58" s="63" t="s">
        <v>42</v>
      </c>
      <c r="C58" s="63" t="s">
        <v>152</v>
      </c>
      <c r="D58" s="64">
        <v>83148</v>
      </c>
      <c r="E58" s="64">
        <v>644</v>
      </c>
      <c r="F58" s="65">
        <v>129</v>
      </c>
      <c r="G58" s="65">
        <v>135</v>
      </c>
      <c r="H58" s="63" t="s">
        <v>50</v>
      </c>
      <c r="I58" s="63" t="s">
        <v>180</v>
      </c>
      <c r="J58" s="63" t="s">
        <v>181</v>
      </c>
      <c r="K58" s="63" t="s">
        <v>182</v>
      </c>
      <c r="L58" s="63" t="s">
        <v>300</v>
      </c>
    </row>
    <row r="59" spans="1:12" x14ac:dyDescent="0.3">
      <c r="A59" s="63" t="s">
        <v>41</v>
      </c>
      <c r="B59" s="63" t="s">
        <v>42</v>
      </c>
      <c r="C59" s="63" t="s">
        <v>122</v>
      </c>
      <c r="D59" s="64">
        <v>500504</v>
      </c>
      <c r="E59" s="64">
        <v>438</v>
      </c>
      <c r="F59" s="65">
        <v>1142</v>
      </c>
      <c r="G59" s="65">
        <v>1142</v>
      </c>
      <c r="H59" s="63" t="s">
        <v>50</v>
      </c>
      <c r="I59" s="63" t="s">
        <v>180</v>
      </c>
      <c r="J59" s="63" t="s">
        <v>181</v>
      </c>
      <c r="K59" s="63" t="s">
        <v>182</v>
      </c>
      <c r="L59" s="63" t="s">
        <v>300</v>
      </c>
    </row>
    <row r="60" spans="1:12" x14ac:dyDescent="0.3">
      <c r="A60" s="63" t="s">
        <v>41</v>
      </c>
      <c r="B60" s="63" t="s">
        <v>42</v>
      </c>
      <c r="C60" s="63" t="s">
        <v>125</v>
      </c>
      <c r="D60" s="64">
        <v>217460</v>
      </c>
      <c r="E60" s="64">
        <v>477</v>
      </c>
      <c r="F60" s="65">
        <v>455</v>
      </c>
      <c r="G60" s="65">
        <v>274</v>
      </c>
      <c r="H60" s="63" t="s">
        <v>126</v>
      </c>
      <c r="I60" s="63" t="s">
        <v>127</v>
      </c>
      <c r="J60" s="63" t="s">
        <v>128</v>
      </c>
      <c r="K60" s="63" t="s">
        <v>129</v>
      </c>
      <c r="L60" s="63" t="s">
        <v>302</v>
      </c>
    </row>
    <row r="61" spans="1:12" x14ac:dyDescent="0.3">
      <c r="A61" s="63" t="s">
        <v>41</v>
      </c>
      <c r="B61" s="63" t="s">
        <v>42</v>
      </c>
      <c r="C61" s="63" t="s">
        <v>107</v>
      </c>
      <c r="D61" s="64">
        <v>332308</v>
      </c>
      <c r="E61" s="64">
        <v>164</v>
      </c>
      <c r="F61" s="65">
        <v>2020</v>
      </c>
      <c r="G61" s="65">
        <v>1748</v>
      </c>
      <c r="H61" s="63" t="s">
        <v>108</v>
      </c>
      <c r="I61" s="63" t="s">
        <v>241</v>
      </c>
      <c r="J61" s="63" t="s">
        <v>377</v>
      </c>
      <c r="K61" s="63" t="s">
        <v>242</v>
      </c>
      <c r="L61" s="63" t="s">
        <v>301</v>
      </c>
    </row>
    <row r="62" spans="1:12" x14ac:dyDescent="0.3">
      <c r="A62" s="63" t="s">
        <v>41</v>
      </c>
      <c r="B62" s="63" t="s">
        <v>42</v>
      </c>
      <c r="C62" s="63" t="s">
        <v>147</v>
      </c>
      <c r="D62" s="64">
        <v>356020</v>
      </c>
      <c r="E62" s="64">
        <v>199</v>
      </c>
      <c r="F62" s="65">
        <v>1784</v>
      </c>
      <c r="G62" s="65">
        <v>2588</v>
      </c>
      <c r="H62" s="63" t="s">
        <v>148</v>
      </c>
      <c r="I62" s="63" t="s">
        <v>273</v>
      </c>
      <c r="J62" s="63" t="s">
        <v>149</v>
      </c>
      <c r="K62" s="63" t="s">
        <v>274</v>
      </c>
      <c r="L62" s="63" t="s">
        <v>300</v>
      </c>
    </row>
    <row r="63" spans="1:12" x14ac:dyDescent="0.3">
      <c r="A63" s="63" t="s">
        <v>41</v>
      </c>
      <c r="B63" s="63" t="s">
        <v>42</v>
      </c>
      <c r="C63" s="63" t="s">
        <v>155</v>
      </c>
      <c r="D63" s="64">
        <v>133000</v>
      </c>
      <c r="E63" s="64">
        <v>532</v>
      </c>
      <c r="F63" s="65">
        <v>250</v>
      </c>
      <c r="G63" s="65">
        <v>135</v>
      </c>
      <c r="H63" s="63" t="s">
        <v>156</v>
      </c>
      <c r="I63" s="63" t="s">
        <v>281</v>
      </c>
      <c r="J63" s="63" t="s">
        <v>282</v>
      </c>
      <c r="K63" s="63" t="s">
        <v>283</v>
      </c>
      <c r="L63" s="63" t="s">
        <v>301</v>
      </c>
    </row>
    <row r="64" spans="1:12" x14ac:dyDescent="0.3">
      <c r="A64" s="63" t="s">
        <v>41</v>
      </c>
      <c r="B64" s="63" t="s">
        <v>42</v>
      </c>
      <c r="C64" s="63" t="s">
        <v>117</v>
      </c>
      <c r="D64" s="64">
        <v>126405</v>
      </c>
      <c r="E64" s="64">
        <v>540</v>
      </c>
      <c r="F64" s="65">
        <v>234</v>
      </c>
      <c r="G64" s="65">
        <v>190</v>
      </c>
      <c r="H64" s="63" t="s">
        <v>118</v>
      </c>
      <c r="I64" s="63" t="s">
        <v>253</v>
      </c>
      <c r="J64" s="63" t="s">
        <v>254</v>
      </c>
      <c r="K64" s="63" t="s">
        <v>255</v>
      </c>
      <c r="L64" s="63" t="s">
        <v>355</v>
      </c>
    </row>
    <row r="65" spans="1:12" x14ac:dyDescent="0.3">
      <c r="A65" s="63" t="s">
        <v>41</v>
      </c>
      <c r="B65" s="63" t="s">
        <v>42</v>
      </c>
      <c r="C65" s="63" t="s">
        <v>164</v>
      </c>
      <c r="D65" s="64">
        <v>77380</v>
      </c>
      <c r="E65" s="64">
        <v>672</v>
      </c>
      <c r="F65" s="65">
        <v>115</v>
      </c>
      <c r="G65" s="65">
        <v>106</v>
      </c>
      <c r="H65" s="63" t="s">
        <v>165</v>
      </c>
      <c r="I65" s="63" t="s">
        <v>288</v>
      </c>
      <c r="J65" s="63" t="s">
        <v>289</v>
      </c>
      <c r="K65" s="63" t="s">
        <v>290</v>
      </c>
      <c r="L65" s="63" t="s">
        <v>355</v>
      </c>
    </row>
    <row r="66" spans="1:12" x14ac:dyDescent="0.3">
      <c r="A66" s="63" t="s">
        <v>41</v>
      </c>
      <c r="B66" s="63" t="s">
        <v>42</v>
      </c>
      <c r="C66" s="63" t="s">
        <v>378</v>
      </c>
      <c r="D66" s="64">
        <v>54720</v>
      </c>
      <c r="E66" s="64">
        <v>912</v>
      </c>
      <c r="F66" s="65">
        <v>60</v>
      </c>
      <c r="G66" s="65">
        <v>26</v>
      </c>
      <c r="H66" s="63" t="s">
        <v>379</v>
      </c>
      <c r="I66" s="63" t="s">
        <v>380</v>
      </c>
      <c r="J66" s="63" t="s">
        <v>381</v>
      </c>
      <c r="K66" s="63" t="s">
        <v>382</v>
      </c>
      <c r="L66" s="63" t="s">
        <v>298</v>
      </c>
    </row>
    <row r="67" spans="1:12" x14ac:dyDescent="0.3">
      <c r="A67" s="63" t="s">
        <v>41</v>
      </c>
      <c r="B67" s="63" t="s">
        <v>42</v>
      </c>
      <c r="C67" s="63" t="s">
        <v>150</v>
      </c>
      <c r="D67" s="64">
        <v>655933</v>
      </c>
      <c r="E67" s="64">
        <v>253</v>
      </c>
      <c r="F67" s="65">
        <v>2590</v>
      </c>
      <c r="G67" s="65">
        <v>1652</v>
      </c>
      <c r="H67" s="63" t="s">
        <v>151</v>
      </c>
      <c r="I67" s="63" t="s">
        <v>275</v>
      </c>
      <c r="J67" s="63" t="s">
        <v>276</v>
      </c>
      <c r="K67" s="63" t="s">
        <v>277</v>
      </c>
      <c r="L67" s="63" t="s">
        <v>298</v>
      </c>
    </row>
    <row r="68" spans="1:12" x14ac:dyDescent="0.3">
      <c r="A68" s="63" t="s">
        <v>41</v>
      </c>
      <c r="B68" s="63" t="s">
        <v>42</v>
      </c>
      <c r="C68" s="63" t="s">
        <v>383</v>
      </c>
      <c r="D68" s="64">
        <v>32388</v>
      </c>
      <c r="E68" s="64">
        <v>952</v>
      </c>
      <c r="F68" s="65">
        <v>34</v>
      </c>
      <c r="G68" s="65">
        <v>55</v>
      </c>
      <c r="H68" s="63" t="s">
        <v>384</v>
      </c>
      <c r="I68" s="63" t="s">
        <v>385</v>
      </c>
      <c r="J68" s="63" t="s">
        <v>386</v>
      </c>
      <c r="K68" s="63" t="s">
        <v>387</v>
      </c>
      <c r="L68" s="63" t="s">
        <v>355</v>
      </c>
    </row>
    <row r="69" spans="1:12" x14ac:dyDescent="0.3">
      <c r="A69" s="63" t="s">
        <v>41</v>
      </c>
      <c r="B69" s="63" t="s">
        <v>42</v>
      </c>
      <c r="C69" s="63" t="s">
        <v>388</v>
      </c>
      <c r="D69" s="64">
        <v>71200</v>
      </c>
      <c r="E69" s="64">
        <v>712</v>
      </c>
      <c r="F69" s="65">
        <v>100</v>
      </c>
      <c r="G69" s="65">
        <v>24</v>
      </c>
      <c r="H69" s="63" t="s">
        <v>136</v>
      </c>
      <c r="I69" s="63" t="s">
        <v>264</v>
      </c>
      <c r="J69" s="63" t="s">
        <v>137</v>
      </c>
      <c r="K69" s="63" t="s">
        <v>389</v>
      </c>
      <c r="L69" s="63" t="s">
        <v>302</v>
      </c>
    </row>
    <row r="70" spans="1:12" x14ac:dyDescent="0.3">
      <c r="A70" s="63" t="s">
        <v>41</v>
      </c>
      <c r="B70" s="63" t="s">
        <v>42</v>
      </c>
      <c r="C70" s="63" t="s">
        <v>135</v>
      </c>
      <c r="D70" s="64">
        <v>86326</v>
      </c>
      <c r="E70" s="64">
        <v>630</v>
      </c>
      <c r="F70" s="65">
        <v>137</v>
      </c>
      <c r="G70" s="65">
        <v>95</v>
      </c>
      <c r="H70" s="63" t="s">
        <v>136</v>
      </c>
      <c r="I70" s="63" t="s">
        <v>264</v>
      </c>
      <c r="J70" s="63" t="s">
        <v>137</v>
      </c>
      <c r="K70" s="63" t="s">
        <v>138</v>
      </c>
      <c r="L70" s="63" t="s">
        <v>302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AGE 1718</vt:lpstr>
      <vt:lpstr>AGE Performance Full Form</vt:lpstr>
      <vt:lpstr>Lookups</vt:lpstr>
      <vt:lpstr>Grant Data</vt:lpstr>
      <vt:lpstr>Form_Fields</vt:lpstr>
      <vt:lpstr>Managers</vt:lpstr>
      <vt:lpstr>'AGE Performance Full Form'!Print_Area</vt:lpstr>
    </vt:vector>
  </TitlesOfParts>
  <Company>Florida Department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Cross, Jerris</dc:creator>
  <cp:lastModifiedBy>Sieg, Elsa</cp:lastModifiedBy>
  <cp:lastPrinted>2018-04-04T17:05:26Z</cp:lastPrinted>
  <dcterms:created xsi:type="dcterms:W3CDTF">2016-11-03T16:11:23Z</dcterms:created>
  <dcterms:modified xsi:type="dcterms:W3CDTF">2019-01-29T20:43:47Z</dcterms:modified>
</cp:coreProperties>
</file>